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1760" tabRatio="885" firstSheet="4" activeTab="7"/>
  </bookViews>
  <sheets>
    <sheet name="P72【一般職業紹介状況、産業別求人・充足状況】 (様式)" sheetId="4" r:id="rId1"/>
    <sheet name="P73【年金加入・給付状況、県立病院利用状況】（様式）" sheetId="5" r:id="rId2"/>
    <sheet name="P74【町別高齢者・身障手帳・青少年ホーム】" sheetId="12" r:id="rId3"/>
    <sheet name="前74【町別高齢者・身障手帳・青少年ホーム・国保】 (様式)" sheetId="6" state="hidden" r:id="rId4"/>
    <sheet name="P75【国保】" sheetId="16" r:id="rId5"/>
    <sheet name="P76【生活保護の状況】(様式）" sheetId="7" r:id="rId6"/>
    <sheet name="前P77【ふれあいセンター利用状況、保育所・園の概況】  " sheetId="13" state="hidden" r:id="rId7"/>
    <sheet name="P77【保育所・園の概況】 (様式)" sheetId="14" r:id="rId8"/>
    <sheet name="p78【死因別死亡者数、予防接種、医療施設・従事者】 " sheetId="15" r:id="rId9"/>
    <sheet name="p79【ごみ・し尿処理状況、公害苦情受理件数】 (様式)" sheetId="10" r:id="rId10"/>
    <sheet name="p80【労働組合と組合員数、職業訓練状況】 (様式)" sheetId="11" r:id="rId11"/>
  </sheets>
  <definedNames>
    <definedName name="_xlnm.Print_Area" localSheetId="0">'P72【一般職業紹介状況、産業別求人・充足状況】 (様式)'!$A$1:$AF$56</definedName>
    <definedName name="_xlnm.Print_Area" localSheetId="1">'P73【年金加入・給付状況、県立病院利用状況】（様式）'!$A$1:$M$62</definedName>
    <definedName name="_xlnm.Print_Area" localSheetId="2">P74【町別高齢者・身障手帳・青少年ホーム】!$A$1:$N$57</definedName>
    <definedName name="_xlnm.Print_Area" localSheetId="4">P75【国保】!$A$1:$P$54</definedName>
    <definedName name="_xlnm.Print_Area" localSheetId="5">'P76【生活保護の状況】(様式）'!$A$1:$N$44</definedName>
    <definedName name="_xlnm.Print_Area" localSheetId="7">'P77【保育所・園の概況】 (様式)'!$A$1:$O$42</definedName>
    <definedName name="_xlnm.Print_Area" localSheetId="8">'p78【死因別死亡者数、予防接種、医療施設・従事者】 '!$A$1:$AB$54</definedName>
    <definedName name="_xlnm.Print_Area" localSheetId="9">'p79【ごみ・し尿処理状況、公害苦情受理件数】 (様式)'!$A$1:$J$71</definedName>
    <definedName name="_xlnm.Print_Area" localSheetId="10">'p80【労働組合と組合員数、職業訓練状況】 (様式)'!$A$1:$AL$70</definedName>
    <definedName name="_xlnm.Print_Area" localSheetId="3">'前74【町別高齢者・身障手帳・青少年ホーム・国保】 (様式)'!$A$1:$AD$77</definedName>
    <definedName name="_xlnm.Print_Area" localSheetId="6">'前P77【ふれあいセンター利用状況、保育所・園の概況】  '!$A$1:$O$56</definedName>
  </definedNames>
  <calcPr calcId="145621"/>
</workbook>
</file>

<file path=xl/calcChain.xml><?xml version="1.0" encoding="utf-8"?>
<calcChain xmlns="http://schemas.openxmlformats.org/spreadsheetml/2006/main">
  <c r="C32" i="15" l="1"/>
  <c r="H39" i="14" l="1"/>
  <c r="H38" i="14"/>
  <c r="H37" i="14"/>
  <c r="H36" i="14"/>
  <c r="H35" i="14"/>
  <c r="N34" i="14"/>
  <c r="L34" i="14"/>
  <c r="J34" i="14"/>
  <c r="H34" i="14"/>
  <c r="F34" i="14"/>
  <c r="D34" i="14"/>
  <c r="H31" i="14"/>
  <c r="H29" i="14"/>
  <c r="H27" i="14" s="1"/>
  <c r="H25" i="14" s="1"/>
  <c r="H28" i="14"/>
  <c r="N27" i="14"/>
  <c r="L27" i="14"/>
  <c r="M25" i="14" s="1"/>
  <c r="J27" i="14"/>
  <c r="J25" i="14" s="1"/>
  <c r="F27" i="14"/>
  <c r="D27" i="14"/>
  <c r="O25" i="14"/>
  <c r="D25" i="14"/>
  <c r="N9" i="7" l="1"/>
  <c r="E50" i="16" l="1"/>
  <c r="C50" i="16"/>
  <c r="K22" i="16" l="1"/>
  <c r="C15" i="12" l="1"/>
  <c r="L19" i="5" l="1"/>
  <c r="J19" i="5"/>
  <c r="G19" i="5"/>
  <c r="C19" i="5"/>
  <c r="C44" i="11" l="1"/>
  <c r="F44" i="11"/>
  <c r="C21" i="11"/>
  <c r="F21" i="11"/>
  <c r="N65" i="11" l="1"/>
  <c r="J65" i="11"/>
  <c r="F65" i="11"/>
  <c r="C68" i="10" l="1"/>
  <c r="J45" i="10"/>
  <c r="F45" i="10"/>
  <c r="C45" i="10"/>
  <c r="C21" i="10" l="1"/>
  <c r="M9" i="7" l="1"/>
  <c r="L9" i="7"/>
  <c r="K9" i="7"/>
  <c r="J9" i="7"/>
  <c r="I9" i="7"/>
  <c r="H9" i="7"/>
  <c r="G9" i="7"/>
  <c r="F9" i="7"/>
  <c r="E9" i="7"/>
  <c r="D9" i="7"/>
  <c r="C9" i="7"/>
  <c r="K55" i="11" l="1"/>
  <c r="G55" i="11"/>
  <c r="C55" i="11"/>
  <c r="K54" i="11"/>
  <c r="G54" i="11"/>
  <c r="C54" i="11"/>
  <c r="C63" i="11"/>
  <c r="G63" i="11"/>
  <c r="K63" i="11"/>
  <c r="C62" i="11"/>
  <c r="G62" i="11"/>
  <c r="K62" i="11"/>
  <c r="C42" i="11"/>
  <c r="F42" i="11"/>
  <c r="C11" i="11"/>
  <c r="F11" i="11"/>
  <c r="F19" i="11"/>
  <c r="C19" i="11"/>
  <c r="X50" i="4" l="1"/>
  <c r="U50" i="4"/>
  <c r="M50" i="4"/>
  <c r="K50" i="4"/>
  <c r="H50" i="4"/>
  <c r="E50" i="4"/>
  <c r="X49" i="4"/>
  <c r="U49" i="4"/>
  <c r="M49" i="4"/>
  <c r="K49" i="4"/>
  <c r="H49" i="4"/>
  <c r="E49" i="4"/>
  <c r="X48" i="4"/>
  <c r="U48" i="4"/>
  <c r="M48" i="4"/>
  <c r="K48" i="4"/>
  <c r="H48" i="4"/>
  <c r="E48" i="4"/>
  <c r="X47" i="4"/>
  <c r="U47" i="4"/>
  <c r="M47" i="4"/>
  <c r="K47" i="4"/>
  <c r="H47" i="4"/>
  <c r="E47" i="4"/>
  <c r="X46" i="4"/>
  <c r="U46" i="4"/>
  <c r="M46" i="4"/>
  <c r="K46" i="4"/>
  <c r="H46" i="4"/>
  <c r="E46" i="4"/>
  <c r="X45" i="4"/>
  <c r="U45" i="4"/>
  <c r="M45" i="4"/>
  <c r="K45" i="4"/>
  <c r="H45" i="4"/>
  <c r="E45" i="4"/>
  <c r="X44" i="4"/>
  <c r="U44" i="4"/>
  <c r="M44" i="4"/>
  <c r="K44" i="4"/>
  <c r="H44" i="4"/>
  <c r="E44" i="4"/>
  <c r="AA11" i="4"/>
  <c r="O12" i="16" l="1"/>
  <c r="O11" i="16"/>
  <c r="O10" i="16"/>
  <c r="O9" i="16"/>
  <c r="C46" i="12"/>
  <c r="C47" i="12"/>
  <c r="C48" i="12"/>
  <c r="C49" i="12"/>
  <c r="C50" i="12"/>
  <c r="C51" i="12"/>
  <c r="C45" i="12"/>
  <c r="C26" i="12"/>
  <c r="C7" i="12"/>
  <c r="C9" i="12"/>
  <c r="K16" i="16" l="1"/>
  <c r="K21" i="16"/>
  <c r="K20" i="16"/>
  <c r="C32" i="12"/>
  <c r="C31" i="12"/>
  <c r="E49" i="16"/>
  <c r="C49" i="16"/>
  <c r="E48" i="16"/>
  <c r="C48" i="16"/>
  <c r="E47" i="16"/>
  <c r="C47" i="16"/>
  <c r="E46" i="16"/>
  <c r="C46" i="16"/>
  <c r="E45" i="16"/>
  <c r="C45" i="16"/>
  <c r="E44" i="16"/>
  <c r="C44" i="16"/>
  <c r="E43" i="16"/>
  <c r="C43" i="16"/>
  <c r="E42" i="16"/>
  <c r="C42" i="16"/>
  <c r="E38" i="16"/>
  <c r="C38" i="16"/>
  <c r="E37" i="16"/>
  <c r="C37" i="16"/>
  <c r="K19" i="16"/>
  <c r="K18" i="16"/>
  <c r="K17" i="16"/>
  <c r="K15" i="16"/>
  <c r="K14" i="16"/>
  <c r="K13" i="16"/>
  <c r="K12" i="16"/>
  <c r="K11" i="16"/>
  <c r="K10" i="16"/>
  <c r="K9" i="16"/>
  <c r="J10" i="5" l="1"/>
  <c r="H22" i="14" l="1"/>
  <c r="H21" i="14"/>
  <c r="H20" i="14"/>
  <c r="H19" i="14"/>
  <c r="H18" i="14"/>
  <c r="H16" i="14"/>
  <c r="H15" i="14"/>
  <c r="H14" i="14"/>
  <c r="H13" i="14"/>
  <c r="H12" i="14"/>
  <c r="H11" i="14"/>
  <c r="N24" i="14" l="1"/>
  <c r="L24" i="14"/>
  <c r="J24" i="14"/>
  <c r="D24" i="14"/>
  <c r="H24" i="14" l="1"/>
  <c r="C67" i="10"/>
  <c r="C66" i="10"/>
  <c r="C65" i="10"/>
  <c r="C64" i="10"/>
  <c r="C63" i="10"/>
  <c r="C62" i="10"/>
  <c r="C59" i="10"/>
  <c r="C58" i="10"/>
  <c r="C57" i="10"/>
  <c r="C56" i="10"/>
  <c r="C55" i="10"/>
  <c r="C20" i="10" l="1"/>
  <c r="C19" i="10"/>
  <c r="C18" i="10"/>
  <c r="C17" i="10"/>
  <c r="C16" i="10"/>
  <c r="C15" i="10"/>
  <c r="C14" i="10"/>
  <c r="C13" i="10"/>
  <c r="D39" i="5" l="1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J18" i="5"/>
  <c r="G18" i="5"/>
  <c r="C18" i="5"/>
  <c r="J17" i="5"/>
  <c r="G17" i="5"/>
  <c r="C17" i="5"/>
  <c r="J16" i="5"/>
  <c r="G16" i="5"/>
  <c r="C16" i="5"/>
  <c r="J15" i="5"/>
  <c r="G15" i="5"/>
  <c r="C15" i="5"/>
  <c r="J14" i="5"/>
  <c r="G14" i="5"/>
  <c r="C14" i="5"/>
  <c r="J13" i="5"/>
  <c r="G13" i="5"/>
  <c r="C13" i="5"/>
  <c r="J12" i="5"/>
  <c r="G12" i="5"/>
  <c r="C12" i="5"/>
  <c r="J11" i="5"/>
  <c r="G11" i="5"/>
  <c r="C11" i="5"/>
  <c r="C31" i="15" l="1"/>
  <c r="C30" i="15"/>
  <c r="C29" i="15"/>
  <c r="C28" i="15"/>
  <c r="C27" i="15"/>
  <c r="D48" i="15"/>
  <c r="D47" i="15"/>
  <c r="D46" i="15"/>
  <c r="D45" i="15"/>
  <c r="D44" i="15"/>
  <c r="D43" i="15"/>
  <c r="C17" i="15"/>
  <c r="C16" i="15"/>
  <c r="C15" i="15"/>
  <c r="C14" i="15"/>
  <c r="C13" i="15"/>
  <c r="C12" i="15"/>
  <c r="C11" i="15"/>
  <c r="C10" i="15"/>
  <c r="C9" i="15"/>
  <c r="C8" i="15"/>
  <c r="C50" i="5" l="1"/>
  <c r="C51" i="5"/>
  <c r="C52" i="5"/>
  <c r="C53" i="5"/>
  <c r="C54" i="5"/>
  <c r="C55" i="5"/>
  <c r="C56" i="5"/>
  <c r="C57" i="5"/>
  <c r="C58" i="5"/>
  <c r="C49" i="5"/>
  <c r="H53" i="13" l="1"/>
  <c r="H52" i="13"/>
  <c r="H51" i="13"/>
  <c r="H48" i="13" s="1"/>
  <c r="H50" i="13"/>
  <c r="H49" i="13"/>
  <c r="N48" i="13"/>
  <c r="L48" i="13"/>
  <c r="J48" i="13"/>
  <c r="F48" i="13"/>
  <c r="D48" i="13"/>
  <c r="H46" i="13"/>
  <c r="H45" i="13"/>
  <c r="H44" i="13"/>
  <c r="H43" i="13"/>
  <c r="H41" i="13" s="1"/>
  <c r="H42" i="13"/>
  <c r="N41" i="13"/>
  <c r="L41" i="13"/>
  <c r="L39" i="13" s="1"/>
  <c r="J41" i="13"/>
  <c r="J39" i="13" s="1"/>
  <c r="F41" i="13"/>
  <c r="D41" i="13"/>
  <c r="D39" i="13" s="1"/>
  <c r="N39" i="13"/>
  <c r="F39" i="13"/>
  <c r="C39" i="13"/>
  <c r="H38" i="13"/>
  <c r="H37" i="13"/>
  <c r="H36" i="13"/>
  <c r="H35" i="13"/>
  <c r="H34" i="13"/>
  <c r="H33" i="13"/>
  <c r="H31" i="13"/>
  <c r="H30" i="13"/>
  <c r="H29" i="13"/>
  <c r="H28" i="13"/>
  <c r="H27" i="13"/>
  <c r="H26" i="13"/>
  <c r="H25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30" i="12"/>
  <c r="C29" i="12"/>
  <c r="C28" i="12"/>
  <c r="C27" i="12"/>
  <c r="C14" i="12"/>
  <c r="C13" i="12"/>
  <c r="C12" i="12"/>
  <c r="C11" i="12"/>
  <c r="C10" i="12"/>
  <c r="H39" i="13" l="1"/>
  <c r="C64" i="11"/>
  <c r="G64" i="11"/>
  <c r="K64" i="11"/>
  <c r="F43" i="11"/>
  <c r="C43" i="11"/>
  <c r="F34" i="11"/>
  <c r="C34" i="11"/>
  <c r="F33" i="11"/>
  <c r="C33" i="11"/>
  <c r="F32" i="11"/>
  <c r="C32" i="11"/>
  <c r="F31" i="11"/>
  <c r="C31" i="11"/>
  <c r="F10" i="11"/>
  <c r="C10" i="11"/>
  <c r="F9" i="11"/>
  <c r="C9" i="11"/>
  <c r="F8" i="11"/>
  <c r="C8" i="11"/>
  <c r="F40" i="10"/>
  <c r="J40" i="10" s="1"/>
  <c r="C40" i="10"/>
  <c r="F39" i="10"/>
  <c r="C39" i="10"/>
  <c r="F38" i="10"/>
  <c r="J38" i="10" s="1"/>
  <c r="C38" i="10"/>
  <c r="F37" i="10"/>
  <c r="J37" i="10" s="1"/>
  <c r="C37" i="10"/>
  <c r="F36" i="10"/>
  <c r="J36" i="10" s="1"/>
  <c r="C36" i="10"/>
  <c r="F35" i="10"/>
  <c r="J35" i="10" s="1"/>
  <c r="C35" i="10"/>
  <c r="F34" i="10"/>
  <c r="J34" i="10" s="1"/>
  <c r="C34" i="10"/>
  <c r="F33" i="10"/>
  <c r="J33" i="10" s="1"/>
  <c r="C33" i="10"/>
  <c r="F32" i="10"/>
  <c r="J32" i="10" s="1"/>
  <c r="C32" i="10"/>
  <c r="C12" i="10"/>
  <c r="C11" i="10"/>
  <c r="C10" i="10"/>
  <c r="C9" i="10"/>
  <c r="C8" i="10"/>
  <c r="S49" i="6"/>
  <c r="Q49" i="6"/>
  <c r="S50" i="6"/>
  <c r="Q50" i="6"/>
  <c r="S51" i="6"/>
  <c r="Q51" i="6"/>
  <c r="S52" i="6"/>
  <c r="Q52" i="6"/>
  <c r="S47" i="6"/>
  <c r="S45" i="6"/>
  <c r="S43" i="6"/>
  <c r="Q47" i="6"/>
  <c r="Q45" i="6"/>
  <c r="Q43" i="6"/>
  <c r="S42" i="6"/>
  <c r="Q42" i="6"/>
  <c r="S41" i="6"/>
  <c r="Q41" i="6"/>
  <c r="S40" i="6"/>
  <c r="Q40" i="6"/>
  <c r="Y24" i="6"/>
  <c r="Y22" i="6"/>
  <c r="Y21" i="6"/>
  <c r="Y20" i="6"/>
  <c r="Y19" i="6"/>
  <c r="Y17" i="6"/>
  <c r="Y16" i="6"/>
  <c r="Y15" i="6"/>
  <c r="AC14" i="6"/>
  <c r="AC13" i="6"/>
  <c r="AC12" i="6"/>
  <c r="AC11" i="6"/>
  <c r="AC10" i="6"/>
  <c r="AC9" i="6"/>
  <c r="Y14" i="6"/>
  <c r="Y13" i="6"/>
  <c r="Y12" i="6"/>
  <c r="Y11" i="6"/>
  <c r="Y10" i="6"/>
  <c r="Y9" i="6"/>
  <c r="AA67" i="6"/>
  <c r="O67" i="6"/>
  <c r="Y67" i="6" s="1"/>
  <c r="I67" i="6"/>
  <c r="C67" i="6"/>
  <c r="AA68" i="6"/>
  <c r="O68" i="6"/>
  <c r="I68" i="6"/>
  <c r="Y68" i="6" s="1"/>
  <c r="C68" i="6"/>
  <c r="AA69" i="6"/>
  <c r="O69" i="6"/>
  <c r="Y69" i="6" s="1"/>
  <c r="I69" i="6"/>
  <c r="C69" i="6"/>
  <c r="AA70" i="6"/>
  <c r="O70" i="6"/>
  <c r="Y70" i="6" s="1"/>
  <c r="I70" i="6"/>
  <c r="C70" i="6"/>
  <c r="AA71" i="6"/>
  <c r="O71" i="6"/>
  <c r="I71" i="6"/>
  <c r="Y71" i="6" s="1"/>
  <c r="C71" i="6"/>
  <c r="AA72" i="6"/>
  <c r="O72" i="6"/>
  <c r="Y72" i="6" s="1"/>
  <c r="I72" i="6"/>
  <c r="C72" i="6"/>
  <c r="C49" i="6"/>
  <c r="C50" i="6"/>
  <c r="C51" i="6"/>
  <c r="C52" i="6"/>
  <c r="C53" i="6"/>
  <c r="C26" i="6"/>
  <c r="C28" i="6"/>
  <c r="C29" i="6"/>
  <c r="C30" i="6"/>
  <c r="C31" i="6"/>
  <c r="C7" i="6"/>
  <c r="C9" i="6"/>
  <c r="C10" i="6"/>
  <c r="C11" i="6"/>
  <c r="C12" i="6"/>
  <c r="D31" i="5"/>
  <c r="C31" i="5"/>
  <c r="D30" i="5"/>
  <c r="C30" i="5"/>
  <c r="D29" i="5"/>
  <c r="C29" i="5"/>
  <c r="G10" i="5"/>
  <c r="C10" i="5"/>
  <c r="J9" i="5"/>
  <c r="G9" i="5"/>
  <c r="C9" i="5"/>
  <c r="J8" i="5"/>
  <c r="G8" i="5"/>
  <c r="C8" i="5"/>
  <c r="F33" i="4"/>
  <c r="C33" i="4"/>
  <c r="F32" i="4"/>
  <c r="C32" i="4"/>
  <c r="F31" i="4"/>
  <c r="C31" i="4"/>
  <c r="F30" i="4"/>
  <c r="C30" i="4"/>
  <c r="AA15" i="4"/>
  <c r="AA14" i="4"/>
  <c r="AE10" i="4"/>
  <c r="AC10" i="4"/>
  <c r="U10" i="4"/>
  <c r="O10" i="4"/>
  <c r="I10" i="4"/>
  <c r="C10" i="4"/>
  <c r="AA10" i="4" l="1"/>
  <c r="AA13" i="4"/>
  <c r="AA12" i="4"/>
  <c r="F20" i="11" l="1"/>
  <c r="C20" i="11"/>
  <c r="F44" i="10" l="1"/>
  <c r="J44" i="10" s="1"/>
  <c r="C44" i="10"/>
  <c r="F43" i="10"/>
  <c r="J43" i="10" s="1"/>
  <c r="C43" i="10"/>
  <c r="F42" i="10"/>
  <c r="J42" i="10" s="1"/>
  <c r="C42" i="10"/>
  <c r="F41" i="10"/>
  <c r="J41" i="10" s="1"/>
  <c r="C41" i="10"/>
  <c r="O74" i="6" l="1"/>
  <c r="I74" i="6"/>
  <c r="AA74" i="6" s="1"/>
  <c r="C74" i="6"/>
  <c r="O73" i="6"/>
  <c r="I73" i="6"/>
  <c r="Y73" i="6" s="1"/>
  <c r="C73" i="6"/>
  <c r="S56" i="6"/>
  <c r="Q56" i="6"/>
  <c r="C56" i="6"/>
  <c r="S55" i="6"/>
  <c r="Q55" i="6"/>
  <c r="C55" i="6"/>
  <c r="S54" i="6"/>
  <c r="Q54" i="6"/>
  <c r="C54" i="6"/>
  <c r="S53" i="6"/>
  <c r="Q53" i="6"/>
  <c r="C36" i="6"/>
  <c r="C34" i="6"/>
  <c r="C33" i="6"/>
  <c r="C32" i="6"/>
  <c r="C16" i="6"/>
  <c r="C15" i="6"/>
  <c r="C14" i="6"/>
  <c r="C13" i="6"/>
  <c r="AA73" i="6" l="1"/>
  <c r="Y74" i="6"/>
  <c r="F37" i="4" l="1"/>
  <c r="C37" i="4"/>
  <c r="F36" i="4"/>
  <c r="C36" i="4"/>
  <c r="F35" i="4"/>
  <c r="C35" i="4"/>
  <c r="F34" i="4"/>
  <c r="C34" i="4"/>
  <c r="AA19" i="4"/>
  <c r="AA17" i="4"/>
  <c r="AA16" i="4"/>
  <c r="AA18" i="4" l="1"/>
</calcChain>
</file>

<file path=xl/sharedStrings.xml><?xml version="1.0" encoding="utf-8"?>
<sst xmlns="http://schemas.openxmlformats.org/spreadsheetml/2006/main" count="1191" uniqueCount="339">
  <si>
    <t>72　労働・社会保障</t>
    <rPh sb="3" eb="5">
      <t>ロウドウ</t>
    </rPh>
    <rPh sb="6" eb="8">
      <t>シャカイ</t>
    </rPh>
    <rPh sb="8" eb="10">
      <t>ホショウ</t>
    </rPh>
    <phoneticPr fontId="3"/>
  </si>
  <si>
    <t>◆ 一般職業紹介状況</t>
    <rPh sb="2" eb="4">
      <t>イッパン</t>
    </rPh>
    <rPh sb="4" eb="6">
      <t>ショクギョウ</t>
    </rPh>
    <rPh sb="6" eb="8">
      <t>ショウカイ</t>
    </rPh>
    <rPh sb="8" eb="10">
      <t>ジョウキョウ</t>
    </rPh>
    <phoneticPr fontId="3"/>
  </si>
  <si>
    <t>年度</t>
    <rPh sb="0" eb="2">
      <t>ネンド</t>
    </rPh>
    <phoneticPr fontId="3"/>
  </si>
  <si>
    <t>新規求職者</t>
    <rPh sb="0" eb="2">
      <t>シンキ</t>
    </rPh>
    <rPh sb="2" eb="4">
      <t>キュウショク</t>
    </rPh>
    <rPh sb="4" eb="5">
      <t>シャ</t>
    </rPh>
    <phoneticPr fontId="3"/>
  </si>
  <si>
    <t>新規求人数</t>
    <rPh sb="0" eb="2">
      <t>シンキ</t>
    </rPh>
    <rPh sb="2" eb="5">
      <t>キュウジンスウ</t>
    </rPh>
    <phoneticPr fontId="3"/>
  </si>
  <si>
    <t>紹介者数</t>
    <rPh sb="0" eb="2">
      <t>ショウカイ</t>
    </rPh>
    <rPh sb="2" eb="3">
      <t>シャ</t>
    </rPh>
    <rPh sb="3" eb="4">
      <t>スウ</t>
    </rPh>
    <phoneticPr fontId="3"/>
  </si>
  <si>
    <t>就職者数</t>
    <rPh sb="0" eb="2">
      <t>シュウショク</t>
    </rPh>
    <rPh sb="2" eb="3">
      <t>シャ</t>
    </rPh>
    <rPh sb="3" eb="4">
      <t>スウ</t>
    </rPh>
    <phoneticPr fontId="3"/>
  </si>
  <si>
    <t>就職率</t>
    <rPh sb="0" eb="2">
      <t>シュウショク</t>
    </rPh>
    <rPh sb="2" eb="3">
      <t>リツ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</si>
  <si>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</si>
  <si>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</si>
  <si>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</si>
  <si>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共用</t>
    <rPh sb="0" eb="2">
      <t>キョウヨウ</t>
    </rPh>
    <phoneticPr fontId="3"/>
  </si>
  <si>
    <t>-</t>
    <phoneticPr fontId="3"/>
  </si>
  <si>
    <t>◆ 産業別求人・充足状況</t>
    <rPh sb="2" eb="4">
      <t>サンギョウ</t>
    </rPh>
    <rPh sb="4" eb="5">
      <t>ベツ</t>
    </rPh>
    <rPh sb="5" eb="7">
      <t>キュウジン</t>
    </rPh>
    <rPh sb="8" eb="10">
      <t>ジュウソク</t>
    </rPh>
    <rPh sb="10" eb="12">
      <t>ジョウキョウ</t>
    </rPh>
    <phoneticPr fontId="3"/>
  </si>
  <si>
    <t>農林漁業</t>
    <rPh sb="0" eb="2">
      <t>ノウリン</t>
    </rPh>
    <rPh sb="2" eb="4">
      <t>ギョギョウ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</si>
  <si>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</si>
  <si>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</si>
  <si>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</si>
  <si>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求人数</t>
    <rPh sb="0" eb="3">
      <t>キュウジンスウ</t>
    </rPh>
    <phoneticPr fontId="3"/>
  </si>
  <si>
    <t>充足数</t>
    <rPh sb="0" eb="2">
      <t>ジュウソク</t>
    </rPh>
    <rPh sb="2" eb="3">
      <t>スウ</t>
    </rPh>
    <phoneticPr fontId="3"/>
  </si>
  <si>
    <t>卸・小売業</t>
    <rPh sb="0" eb="1">
      <t>オロシ</t>
    </rPh>
    <rPh sb="2" eb="5">
      <t>コウリギョウ</t>
    </rPh>
    <phoneticPr fontId="3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</si>
  <si>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3"/>
  </si>
  <si>
    <t>運輸・通信業</t>
    <rPh sb="0" eb="2">
      <t>ウンユ</t>
    </rPh>
    <rPh sb="3" eb="6">
      <t>ツウシンギョウ</t>
    </rPh>
    <phoneticPr fontId="3"/>
  </si>
  <si>
    <t>電気・ガス・水道業</t>
    <rPh sb="0" eb="2">
      <t>デンキ</t>
    </rPh>
    <rPh sb="6" eb="9">
      <t>スイドウギョウ</t>
    </rPh>
    <phoneticPr fontId="3"/>
  </si>
  <si>
    <t>サービス業</t>
    <rPh sb="4" eb="5">
      <t>ギョウ</t>
    </rPh>
    <phoneticPr fontId="3"/>
  </si>
  <si>
    <t>公務</t>
    <rPh sb="0" eb="2">
      <t>コウム</t>
    </rPh>
    <phoneticPr fontId="3"/>
  </si>
  <si>
    <t>被保険者数</t>
    <rPh sb="0" eb="4">
      <t>ヒホケンシャ</t>
    </rPh>
    <rPh sb="4" eb="5">
      <t>スウ</t>
    </rPh>
    <phoneticPr fontId="3"/>
  </si>
  <si>
    <t>(再掲)付加納付加入被保険者</t>
    <rPh sb="1" eb="3">
      <t>サイケイ</t>
    </rPh>
    <rPh sb="4" eb="6">
      <t>フカ</t>
    </rPh>
    <rPh sb="6" eb="8">
      <t>ノウフ</t>
    </rPh>
    <rPh sb="8" eb="10">
      <t>カニュウ</t>
    </rPh>
    <rPh sb="10" eb="14">
      <t>ヒホケンシャ</t>
    </rPh>
    <phoneticPr fontId="3"/>
  </si>
  <si>
    <t>保険料免除者数</t>
    <rPh sb="0" eb="3">
      <t>ホケンリョウ</t>
    </rPh>
    <rPh sb="3" eb="5">
      <t>メンジョ</t>
    </rPh>
    <rPh sb="5" eb="6">
      <t>シャ</t>
    </rPh>
    <rPh sb="6" eb="7">
      <t>スウ</t>
    </rPh>
    <phoneticPr fontId="3"/>
  </si>
  <si>
    <t>第1号</t>
    <rPh sb="0" eb="1">
      <t>ダイ</t>
    </rPh>
    <rPh sb="2" eb="3">
      <t>ゴウ</t>
    </rPh>
    <phoneticPr fontId="3"/>
  </si>
  <si>
    <t>任意</t>
    <rPh sb="0" eb="2">
      <t>ニンイ</t>
    </rPh>
    <phoneticPr fontId="3"/>
  </si>
  <si>
    <t>第3号</t>
    <rPh sb="0" eb="1">
      <t>ダイ</t>
    </rPh>
    <rPh sb="2" eb="3">
      <t>ゴウ</t>
    </rPh>
    <phoneticPr fontId="3"/>
  </si>
  <si>
    <t>強制</t>
    <rPh sb="0" eb="2">
      <t>キョウセイ</t>
    </rPh>
    <phoneticPr fontId="3"/>
  </si>
  <si>
    <t>法定免除</t>
    <rPh sb="0" eb="2">
      <t>ホウテイ</t>
    </rPh>
    <rPh sb="2" eb="4">
      <t>メンジョ</t>
    </rPh>
    <phoneticPr fontId="3"/>
  </si>
  <si>
    <t>申請免除</t>
    <rPh sb="0" eb="2">
      <t>シンセイ</t>
    </rPh>
    <rPh sb="2" eb="4">
      <t>メンジョ</t>
    </rPh>
    <phoneticPr fontId="3"/>
  </si>
  <si>
    <t>◆ 基礎年金給付状況</t>
    <rPh sb="2" eb="4">
      <t>キソ</t>
    </rPh>
    <rPh sb="4" eb="6">
      <t>ネンキン</t>
    </rPh>
    <rPh sb="6" eb="8">
      <t>キュウフ</t>
    </rPh>
    <rPh sb="8" eb="10">
      <t>ジョウキョウ</t>
    </rPh>
    <phoneticPr fontId="3"/>
  </si>
  <si>
    <t>合計</t>
    <rPh sb="0" eb="2">
      <t>ゴウケイ</t>
    </rPh>
    <phoneticPr fontId="3"/>
  </si>
  <si>
    <t>老齢基礎年金</t>
    <rPh sb="0" eb="2">
      <t>ロウレイ</t>
    </rPh>
    <rPh sb="2" eb="4">
      <t>キソ</t>
    </rPh>
    <rPh sb="4" eb="6">
      <t>ネンキン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</si>
  <si>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</si>
  <si>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</si>
  <si>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件数</t>
    <rPh sb="0" eb="2">
      <t>ケンスウ</t>
    </rPh>
    <phoneticPr fontId="3"/>
  </si>
  <si>
    <t>年金額</t>
    <rPh sb="0" eb="3">
      <t>ネンキンガク</t>
    </rPh>
    <phoneticPr fontId="3"/>
  </si>
  <si>
    <t>◆ 県立病院利用状況</t>
    <rPh sb="2" eb="4">
      <t>ケンリツ</t>
    </rPh>
    <rPh sb="4" eb="6">
      <t>ビョウイン</t>
    </rPh>
    <rPh sb="6" eb="8">
      <t>リヨウ</t>
    </rPh>
    <rPh sb="8" eb="10">
      <t>ジョウキョウ</t>
    </rPh>
    <phoneticPr fontId="3"/>
  </si>
  <si>
    <t>内科</t>
    <rPh sb="0" eb="2">
      <t>ナイカ</t>
    </rPh>
    <phoneticPr fontId="3"/>
  </si>
  <si>
    <t>小児科</t>
    <rPh sb="0" eb="3">
      <t>ショウニカ</t>
    </rPh>
    <phoneticPr fontId="3"/>
  </si>
  <si>
    <t>外科</t>
    <rPh sb="0" eb="2">
      <t>ゲカ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</si>
  <si>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</si>
  <si>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</si>
  <si>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整形外科</t>
    <rPh sb="0" eb="2">
      <t>セイケイ</t>
    </rPh>
    <rPh sb="2" eb="4">
      <t>ゲカ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</si>
  <si>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</si>
  <si>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74　労働・社会保障</t>
    <rPh sb="3" eb="5">
      <t>ロウドウ</t>
    </rPh>
    <rPh sb="6" eb="8">
      <t>シャカイ</t>
    </rPh>
    <rPh sb="8" eb="10">
      <t>ホショウ</t>
    </rPh>
    <phoneticPr fontId="3"/>
  </si>
  <si>
    <t>◆ 町別ひとり暮らし老人の状況</t>
    <rPh sb="2" eb="3">
      <t>マチ</t>
    </rPh>
    <rPh sb="3" eb="4">
      <t>ベツ</t>
    </rPh>
    <rPh sb="7" eb="8">
      <t>ク</t>
    </rPh>
    <rPh sb="10" eb="12">
      <t>ロウジン</t>
    </rPh>
    <rPh sb="13" eb="15">
      <t>ジョウキョウ</t>
    </rPh>
    <phoneticPr fontId="3"/>
  </si>
  <si>
    <t>◆ 国民健康保険加入の推移（一般、退職）</t>
    <rPh sb="2" eb="4">
      <t>コクミン</t>
    </rPh>
    <rPh sb="4" eb="6">
      <t>ケンコウ</t>
    </rPh>
    <rPh sb="6" eb="8">
      <t>ホケン</t>
    </rPh>
    <rPh sb="8" eb="10">
      <t>カニュウ</t>
    </rPh>
    <rPh sb="11" eb="13">
      <t>スイイ</t>
    </rPh>
    <rPh sb="14" eb="16">
      <t>イッパン</t>
    </rPh>
    <rPh sb="17" eb="19">
      <t>タイショク</t>
    </rPh>
    <phoneticPr fontId="3"/>
  </si>
  <si>
    <t>高田</t>
    <rPh sb="0" eb="2">
      <t>タカダ</t>
    </rPh>
    <phoneticPr fontId="3"/>
  </si>
  <si>
    <t>気仙</t>
    <rPh sb="0" eb="2">
      <t>ケセン</t>
    </rPh>
    <phoneticPr fontId="3"/>
  </si>
  <si>
    <t>広田</t>
    <rPh sb="0" eb="2">
      <t>ヒロタ</t>
    </rPh>
    <phoneticPr fontId="3"/>
  </si>
  <si>
    <t>小友</t>
    <rPh sb="0" eb="2">
      <t>オトモ</t>
    </rPh>
    <phoneticPr fontId="3"/>
  </si>
  <si>
    <t>米崎</t>
    <rPh sb="0" eb="1">
      <t>ヨネ</t>
    </rPh>
    <rPh sb="1" eb="2">
      <t>サキ</t>
    </rPh>
    <phoneticPr fontId="3"/>
  </si>
  <si>
    <t>矢作</t>
    <rPh sb="0" eb="2">
      <t>ヤハギ</t>
    </rPh>
    <phoneticPr fontId="3"/>
  </si>
  <si>
    <t>竹駒</t>
    <rPh sb="0" eb="2">
      <t>タケコマ</t>
    </rPh>
    <phoneticPr fontId="3"/>
  </si>
  <si>
    <t>横田</t>
    <rPh sb="0" eb="2">
      <t>ヨコタ</t>
    </rPh>
    <phoneticPr fontId="3"/>
  </si>
  <si>
    <t>加入率（％）</t>
    <rPh sb="0" eb="2">
      <t>カニュウ</t>
    </rPh>
    <rPh sb="2" eb="3">
      <t>リツ</t>
    </rPh>
    <phoneticPr fontId="3"/>
  </si>
  <si>
    <t>保険税（現年度分）（千円）</t>
    <rPh sb="0" eb="2">
      <t>ホケン</t>
    </rPh>
    <rPh sb="2" eb="3">
      <t>ゼイ</t>
    </rPh>
    <rPh sb="4" eb="5">
      <t>ゲン</t>
    </rPh>
    <rPh sb="5" eb="8">
      <t>ネンドブン</t>
    </rPh>
    <rPh sb="10" eb="12">
      <t>センエン</t>
    </rPh>
    <phoneticPr fontId="3"/>
  </si>
  <si>
    <t>1世帯当たり保険税年額（円）</t>
    <rPh sb="1" eb="3">
      <t>セタイ</t>
    </rPh>
    <rPh sb="3" eb="4">
      <t>ア</t>
    </rPh>
    <rPh sb="6" eb="8">
      <t>ホケン</t>
    </rPh>
    <rPh sb="8" eb="9">
      <t>ゼイ</t>
    </rPh>
    <rPh sb="9" eb="11">
      <t>ネンガク</t>
    </rPh>
    <rPh sb="12" eb="13">
      <t>エン</t>
    </rPh>
    <phoneticPr fontId="3"/>
  </si>
  <si>
    <t>世帯数</t>
    <rPh sb="0" eb="3">
      <t>セタイスウ</t>
    </rPh>
    <phoneticPr fontId="3"/>
  </si>
  <si>
    <t>世帯員数</t>
    <rPh sb="0" eb="3">
      <t>セタイイン</t>
    </rPh>
    <rPh sb="3" eb="4">
      <t>スウ</t>
    </rPh>
    <phoneticPr fontId="3"/>
  </si>
  <si>
    <t>調定額</t>
    <rPh sb="0" eb="2">
      <t>チョウテイ</t>
    </rPh>
    <rPh sb="2" eb="3">
      <t>ガク</t>
    </rPh>
    <phoneticPr fontId="3"/>
  </si>
  <si>
    <t>納付額</t>
    <rPh sb="0" eb="2">
      <t>ノウフ</t>
    </rPh>
    <rPh sb="2" eb="3">
      <t>ガク</t>
    </rPh>
    <phoneticPr fontId="3"/>
  </si>
  <si>
    <t>納付率(%)</t>
    <rPh sb="0" eb="2">
      <t>ノウフ</t>
    </rPh>
    <rPh sb="2" eb="3">
      <t>リツ</t>
    </rPh>
    <phoneticPr fontId="3"/>
  </si>
  <si>
    <t>最高</t>
    <rPh sb="0" eb="2">
      <t>サイコウ</t>
    </rPh>
    <phoneticPr fontId="3"/>
  </si>
  <si>
    <t>最低</t>
    <rPh sb="0" eb="2">
      <t>サイテイ</t>
    </rPh>
    <phoneticPr fontId="3"/>
  </si>
  <si>
    <t>平均</t>
    <rPh sb="0" eb="2">
      <t>ヘイキン</t>
    </rPh>
    <phoneticPr fontId="3"/>
  </si>
  <si>
    <t>平成</t>
    <rPh sb="0" eb="2">
      <t>ヘイセイ</t>
    </rPh>
    <phoneticPr fontId="3"/>
  </si>
  <si>
    <t>平</t>
    <rPh sb="0" eb="1">
      <t>ヘイ</t>
    </rPh>
    <phoneticPr fontId="3"/>
  </si>
  <si>
    <t>資料：福祉事務所</t>
    <rPh sb="0" eb="2">
      <t>シリョウ</t>
    </rPh>
    <rPh sb="3" eb="5">
      <t>フクシ</t>
    </rPh>
    <rPh sb="5" eb="7">
      <t>ジム</t>
    </rPh>
    <rPh sb="7" eb="8">
      <t>ショ</t>
    </rPh>
    <phoneticPr fontId="3"/>
  </si>
  <si>
    <t>◆ 町別在宅ねたきり老人の状況</t>
    <rPh sb="2" eb="3">
      <t>マチ</t>
    </rPh>
    <rPh sb="3" eb="4">
      <t>ベツ</t>
    </rPh>
    <rPh sb="4" eb="6">
      <t>ザイタク</t>
    </rPh>
    <rPh sb="10" eb="12">
      <t>ロウジン</t>
    </rPh>
    <rPh sb="13" eb="15">
      <t>ジョウキョウ</t>
    </rPh>
    <phoneticPr fontId="3"/>
  </si>
  <si>
    <t>（注）「1世帯当たり保険税年税額の平均」は、最終調定額を被保険者の世帯数で除した。</t>
    <rPh sb="1" eb="2">
      <t>チュウ</t>
    </rPh>
    <rPh sb="5" eb="7">
      <t>セタイ</t>
    </rPh>
    <rPh sb="7" eb="8">
      <t>ア</t>
    </rPh>
    <rPh sb="10" eb="12">
      <t>ホケン</t>
    </rPh>
    <rPh sb="12" eb="13">
      <t>ゼイ</t>
    </rPh>
    <rPh sb="13" eb="16">
      <t>ネンゼイガク</t>
    </rPh>
    <rPh sb="17" eb="19">
      <t>ヘイキン</t>
    </rPh>
    <rPh sb="22" eb="24">
      <t>サイシュウ</t>
    </rPh>
    <rPh sb="24" eb="26">
      <t>チョウテイ</t>
    </rPh>
    <rPh sb="26" eb="27">
      <t>ガク</t>
    </rPh>
    <rPh sb="28" eb="32">
      <t>ヒホケンシャ</t>
    </rPh>
    <rPh sb="33" eb="36">
      <t>セタイスウ</t>
    </rPh>
    <rPh sb="37" eb="38">
      <t>ジョ</t>
    </rPh>
    <phoneticPr fontId="3"/>
  </si>
  <si>
    <t>　　　「被保険者数」は年間平均である。</t>
    <rPh sb="4" eb="8">
      <t>ヒホケンシャ</t>
    </rPh>
    <rPh sb="8" eb="9">
      <t>スウ</t>
    </rPh>
    <rPh sb="11" eb="13">
      <t>ネンカン</t>
    </rPh>
    <rPh sb="13" eb="15">
      <t>ヘイキン</t>
    </rPh>
    <phoneticPr fontId="3"/>
  </si>
  <si>
    <t>（注）平成20年度より後期高齢者医療制度の創設のため、被保険者等が減となる。</t>
    <rPh sb="1" eb="2">
      <t>チュウ</t>
    </rPh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3"/>
  </si>
  <si>
    <t>◆ 国民健康保険療養給付の推移（一般、退職）</t>
    <rPh sb="2" eb="4">
      <t>コクミン</t>
    </rPh>
    <rPh sb="4" eb="6">
      <t>ケンコウ</t>
    </rPh>
    <rPh sb="6" eb="8">
      <t>ホケン</t>
    </rPh>
    <rPh sb="8" eb="10">
      <t>リョウヨウ</t>
    </rPh>
    <rPh sb="10" eb="12">
      <t>キュウフ</t>
    </rPh>
    <rPh sb="13" eb="15">
      <t>スイイ</t>
    </rPh>
    <rPh sb="16" eb="18">
      <t>イッパン</t>
    </rPh>
    <rPh sb="19" eb="21">
      <t>タイショク</t>
    </rPh>
    <phoneticPr fontId="3"/>
  </si>
  <si>
    <t>療養給付費等</t>
    <rPh sb="0" eb="2">
      <t>リョウヨウ</t>
    </rPh>
    <rPh sb="2" eb="4">
      <t>キュウフ</t>
    </rPh>
    <rPh sb="4" eb="5">
      <t>ヒ</t>
    </rPh>
    <rPh sb="5" eb="6">
      <t>トウ</t>
    </rPh>
    <phoneticPr fontId="3"/>
  </si>
  <si>
    <t>療養費等</t>
    <rPh sb="0" eb="3">
      <t>リョウヨウヒ</t>
    </rPh>
    <rPh sb="3" eb="4">
      <t>トウ</t>
    </rPh>
    <phoneticPr fontId="3"/>
  </si>
  <si>
    <t>高額療養費</t>
    <rPh sb="0" eb="2">
      <t>コウガク</t>
    </rPh>
    <rPh sb="2" eb="5">
      <t>リョウヨウヒ</t>
    </rPh>
    <phoneticPr fontId="3"/>
  </si>
  <si>
    <t>保険者負担額</t>
    <rPh sb="0" eb="3">
      <t>ホケンシャ</t>
    </rPh>
    <rPh sb="3" eb="5">
      <t>フタン</t>
    </rPh>
    <rPh sb="5" eb="6">
      <t>ガク</t>
    </rPh>
    <phoneticPr fontId="3"/>
  </si>
  <si>
    <t>日常生活自立度がＣ１、Ｃ２の方の数</t>
    <rPh sb="0" eb="2">
      <t>ニチジョウ</t>
    </rPh>
    <rPh sb="2" eb="4">
      <t>セイカツ</t>
    </rPh>
    <rPh sb="4" eb="7">
      <t>ジリツド</t>
    </rPh>
    <rPh sb="14" eb="15">
      <t>カタ</t>
    </rPh>
    <rPh sb="16" eb="17">
      <t>カズ</t>
    </rPh>
    <phoneticPr fontId="3"/>
  </si>
  <si>
    <t>◆ 身体障害者手帳の交付状況</t>
    <rPh sb="2" eb="4">
      <t>シンタイ</t>
    </rPh>
    <rPh sb="4" eb="7">
      <t>ショウガイシャ</t>
    </rPh>
    <rPh sb="7" eb="9">
      <t>テチョウ</t>
    </rPh>
    <rPh sb="10" eb="12">
      <t>コウフ</t>
    </rPh>
    <rPh sb="12" eb="14">
      <t>ジョウキョウ</t>
    </rPh>
    <phoneticPr fontId="3"/>
  </si>
  <si>
    <t>肢体不自由</t>
    <rPh sb="0" eb="2">
      <t>シタイ</t>
    </rPh>
    <rPh sb="2" eb="5">
      <t>フジユウ</t>
    </rPh>
    <phoneticPr fontId="3"/>
  </si>
  <si>
    <t>視覚障害</t>
    <rPh sb="0" eb="2">
      <t>シカク</t>
    </rPh>
    <rPh sb="2" eb="4">
      <t>ショウガイ</t>
    </rPh>
    <phoneticPr fontId="3"/>
  </si>
  <si>
    <t>聴覚・平衡</t>
    <rPh sb="0" eb="2">
      <t>チョウカク</t>
    </rPh>
    <rPh sb="3" eb="5">
      <t>ヘイコウ</t>
    </rPh>
    <phoneticPr fontId="3"/>
  </si>
  <si>
    <t>音声・言語</t>
    <rPh sb="0" eb="2">
      <t>オンセイ</t>
    </rPh>
    <rPh sb="3" eb="5">
      <t>ゲンゴ</t>
    </rPh>
    <phoneticPr fontId="3"/>
  </si>
  <si>
    <t>内部障害</t>
    <rPh sb="0" eb="2">
      <t>ナイブ</t>
    </rPh>
    <rPh sb="2" eb="4">
      <t>ショウガイ</t>
    </rPh>
    <phoneticPr fontId="3"/>
  </si>
  <si>
    <t>機能障害</t>
    <rPh sb="0" eb="2">
      <t>キノウ</t>
    </rPh>
    <rPh sb="2" eb="4">
      <t>ショウガイ</t>
    </rPh>
    <phoneticPr fontId="3"/>
  </si>
  <si>
    <t>◆ 勤労青少年ホーム利用状況</t>
    <rPh sb="2" eb="4">
      <t>キンロウ</t>
    </rPh>
    <rPh sb="4" eb="7">
      <t>セイショウネン</t>
    </rPh>
    <rPh sb="10" eb="12">
      <t>リヨウ</t>
    </rPh>
    <rPh sb="12" eb="14">
      <t>ジョウキョウ</t>
    </rPh>
    <phoneticPr fontId="3"/>
  </si>
  <si>
    <t>会員登録者数</t>
    <rPh sb="0" eb="2">
      <t>カイイン</t>
    </rPh>
    <rPh sb="2" eb="4">
      <t>トウロク</t>
    </rPh>
    <rPh sb="4" eb="5">
      <t>シャ</t>
    </rPh>
    <rPh sb="5" eb="6">
      <t>スウ</t>
    </rPh>
    <phoneticPr fontId="3"/>
  </si>
  <si>
    <t>利用</t>
    <rPh sb="0" eb="2">
      <t>リヨウ</t>
    </rPh>
    <phoneticPr fontId="3"/>
  </si>
  <si>
    <t>者数</t>
    <rPh sb="0" eb="1">
      <t>シャ</t>
    </rPh>
    <rPh sb="1" eb="2">
      <t>カズ</t>
    </rPh>
    <phoneticPr fontId="3"/>
  </si>
  <si>
    <t>開館</t>
    <rPh sb="0" eb="2">
      <t>カイカン</t>
    </rPh>
    <phoneticPr fontId="3"/>
  </si>
  <si>
    <t>1日当たり</t>
    <rPh sb="1" eb="2">
      <t>ニチ</t>
    </rPh>
    <rPh sb="2" eb="3">
      <t>ア</t>
    </rPh>
    <phoneticPr fontId="3"/>
  </si>
  <si>
    <t>会員利用</t>
    <rPh sb="0" eb="2">
      <t>カイイン</t>
    </rPh>
    <rPh sb="2" eb="4">
      <t>リヨウ</t>
    </rPh>
    <phoneticPr fontId="3"/>
  </si>
  <si>
    <t>会員外</t>
    <rPh sb="0" eb="2">
      <t>カイイン</t>
    </rPh>
    <rPh sb="2" eb="3">
      <t>ガイ</t>
    </rPh>
    <phoneticPr fontId="3"/>
  </si>
  <si>
    <t>日数</t>
    <rPh sb="0" eb="2">
      <t>ニッスウ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</si>
  <si>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</si>
  <si>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計</t>
    <rPh sb="0" eb="1">
      <t>ケイ</t>
    </rPh>
    <phoneticPr fontId="3"/>
  </si>
  <si>
    <t>講座</t>
    <rPh sb="0" eb="2">
      <t>コウザ</t>
    </rPh>
    <phoneticPr fontId="3"/>
  </si>
  <si>
    <t>クラブ</t>
    <phoneticPr fontId="3"/>
  </si>
  <si>
    <t>主催行事</t>
    <rPh sb="0" eb="2">
      <t>シュサイ</t>
    </rPh>
    <rPh sb="2" eb="4">
      <t>ギョウジ</t>
    </rPh>
    <phoneticPr fontId="3"/>
  </si>
  <si>
    <t>その他</t>
    <rPh sb="2" eb="3">
      <t>タ</t>
    </rPh>
    <phoneticPr fontId="3"/>
  </si>
  <si>
    <t>（日）</t>
    <rPh sb="1" eb="2">
      <t>ニチ</t>
    </rPh>
    <phoneticPr fontId="3"/>
  </si>
  <si>
    <t>（人）</t>
    <rPh sb="1" eb="2">
      <t>ニン</t>
    </rPh>
    <phoneticPr fontId="3"/>
  </si>
  <si>
    <t>資料：商工観光課</t>
    <rPh sb="0" eb="2">
      <t>シリョウ</t>
    </rPh>
    <rPh sb="3" eb="5">
      <t>ショウコウ</t>
    </rPh>
    <rPh sb="5" eb="8">
      <t>カンコウカ</t>
    </rPh>
    <phoneticPr fontId="3"/>
  </si>
  <si>
    <t>76　労働・社会保障　</t>
    <rPh sb="3" eb="5">
      <t>ロウドウ</t>
    </rPh>
    <rPh sb="6" eb="8">
      <t>シャカイ</t>
    </rPh>
    <rPh sb="8" eb="10">
      <t>ホショウ</t>
    </rPh>
    <phoneticPr fontId="3"/>
  </si>
  <si>
    <t>区分</t>
    <rPh sb="0" eb="2">
      <t>クブン</t>
    </rPh>
    <phoneticPr fontId="3"/>
  </si>
  <si>
    <t>被保護世帯</t>
    <rPh sb="0" eb="1">
      <t>ヒ</t>
    </rPh>
    <rPh sb="1" eb="3">
      <t>ホゴ</t>
    </rPh>
    <rPh sb="3" eb="5">
      <t>セタイ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</si>
  <si>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</si>
  <si>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年間保護費</t>
    <rPh sb="0" eb="2">
      <t>ネンカン</t>
    </rPh>
    <rPh sb="2" eb="4">
      <t>ホゴ</t>
    </rPh>
    <rPh sb="4" eb="5">
      <t>ヒ</t>
    </rPh>
    <phoneticPr fontId="3"/>
  </si>
  <si>
    <t>支給額</t>
    <rPh sb="0" eb="3">
      <t>シキュウガク</t>
    </rPh>
    <phoneticPr fontId="3"/>
  </si>
  <si>
    <t>生活扶助</t>
    <rPh sb="0" eb="2">
      <t>セイカツ</t>
    </rPh>
    <rPh sb="2" eb="4">
      <t>フジョ</t>
    </rPh>
    <phoneticPr fontId="3"/>
  </si>
  <si>
    <t>人員</t>
    <rPh sb="0" eb="2">
      <t>ジンイン</t>
    </rPh>
    <phoneticPr fontId="3"/>
  </si>
  <si>
    <t>教育扶助</t>
    <rPh sb="0" eb="2">
      <t>キョウイク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</si>
  <si>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</si>
  <si>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</si>
  <si>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</si>
  <si>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葬儀扶助</t>
    <rPh sb="0" eb="2">
      <t>ソウギ</t>
    </rPh>
    <rPh sb="2" eb="4">
      <t>フジョ</t>
    </rPh>
    <phoneticPr fontId="3"/>
  </si>
  <si>
    <t>生業扶助</t>
    <rPh sb="0" eb="2">
      <t>セイギョウ</t>
    </rPh>
    <rPh sb="2" eb="4">
      <t>フジョ</t>
    </rPh>
    <phoneticPr fontId="3"/>
  </si>
  <si>
    <t>施設事務費</t>
    <rPh sb="0" eb="2">
      <t>シセツ</t>
    </rPh>
    <rPh sb="2" eb="5">
      <t>ジムヒ</t>
    </rPh>
    <phoneticPr fontId="3"/>
  </si>
  <si>
    <t>介護扶助</t>
    <rPh sb="0" eb="2">
      <t>カイゴ</t>
    </rPh>
    <rPh sb="2" eb="4">
      <t>フジョ</t>
    </rPh>
    <phoneticPr fontId="3"/>
  </si>
  <si>
    <t>保護率</t>
    <rPh sb="0" eb="2">
      <t>ホゴ</t>
    </rPh>
    <rPh sb="2" eb="3">
      <t>リツ</t>
    </rPh>
    <phoneticPr fontId="3"/>
  </si>
  <si>
    <t>（1,000人</t>
    <rPh sb="2" eb="7">
      <t>０００ニン</t>
    </rPh>
    <phoneticPr fontId="3"/>
  </si>
  <si>
    <t>当たり）</t>
    <rPh sb="0" eb="1">
      <t>ア</t>
    </rPh>
    <phoneticPr fontId="3"/>
  </si>
  <si>
    <t>（注）被保護世帯、被保護人員、保護率は月平均。各扶助の数字は年累計。</t>
    <rPh sb="1" eb="2">
      <t>チュウ</t>
    </rPh>
    <rPh sb="3" eb="4">
      <t>ヒ</t>
    </rPh>
    <rPh sb="4" eb="6">
      <t>ホゴ</t>
    </rPh>
    <rPh sb="6" eb="8">
      <t>セタイ</t>
    </rPh>
    <rPh sb="9" eb="10">
      <t>ヒ</t>
    </rPh>
    <rPh sb="10" eb="12">
      <t>ホゴ</t>
    </rPh>
    <rPh sb="12" eb="14">
      <t>ジンイン</t>
    </rPh>
    <rPh sb="15" eb="17">
      <t>ホゴ</t>
    </rPh>
    <rPh sb="17" eb="18">
      <t>リツ</t>
    </rPh>
    <rPh sb="19" eb="22">
      <t>ツキヘイキン</t>
    </rPh>
    <rPh sb="23" eb="24">
      <t>カク</t>
    </rPh>
    <rPh sb="24" eb="26">
      <t>フジョ</t>
    </rPh>
    <rPh sb="27" eb="29">
      <t>スウジ</t>
    </rPh>
    <rPh sb="30" eb="31">
      <t>ネン</t>
    </rPh>
    <rPh sb="31" eb="33">
      <t>ルイケイ</t>
    </rPh>
    <phoneticPr fontId="3"/>
  </si>
  <si>
    <t>◆ ふれあいセンター利用状況</t>
    <rPh sb="10" eb="12">
      <t>リヨウ</t>
    </rPh>
    <rPh sb="12" eb="14">
      <t>ジョウキョウ</t>
    </rPh>
    <phoneticPr fontId="3"/>
  </si>
  <si>
    <t>福祉</t>
    <rPh sb="0" eb="2">
      <t>フクシ</t>
    </rPh>
    <phoneticPr fontId="3"/>
  </si>
  <si>
    <t>コミュニティ</t>
    <phoneticPr fontId="3"/>
  </si>
  <si>
    <t>教育</t>
    <rPh sb="0" eb="2">
      <t>キョウイク</t>
    </rPh>
    <phoneticPr fontId="3"/>
  </si>
  <si>
    <t>行政</t>
    <rPh sb="0" eb="2">
      <t>ギョウセイ</t>
    </rPh>
    <phoneticPr fontId="3"/>
  </si>
  <si>
    <t>平15</t>
    <rPh sb="0" eb="1">
      <t>ヘイ</t>
    </rPh>
    <phoneticPr fontId="3"/>
  </si>
  <si>
    <t>資料：ふれあいセンター</t>
    <rPh sb="0" eb="2">
      <t>シリョウ</t>
    </rPh>
    <phoneticPr fontId="3"/>
  </si>
  <si>
    <t>◆ 保育所（市立）、保育園（法人立）の概況</t>
    <rPh sb="2" eb="4">
      <t>ホイク</t>
    </rPh>
    <rPh sb="4" eb="5">
      <t>ショ</t>
    </rPh>
    <rPh sb="6" eb="8">
      <t>シリツ</t>
    </rPh>
    <rPh sb="10" eb="13">
      <t>ホイクエン</t>
    </rPh>
    <rPh sb="14" eb="16">
      <t>ホウジン</t>
    </rPh>
    <rPh sb="16" eb="17">
      <t>リツ</t>
    </rPh>
    <rPh sb="19" eb="21">
      <t>ガイキョウ</t>
    </rPh>
    <phoneticPr fontId="3"/>
  </si>
  <si>
    <t>年次</t>
    <rPh sb="0" eb="2">
      <t>ネンジ</t>
    </rPh>
    <phoneticPr fontId="3"/>
  </si>
  <si>
    <t>保育所</t>
    <rPh sb="0" eb="2">
      <t>ホイク</t>
    </rPh>
    <rPh sb="2" eb="3">
      <t>ショ</t>
    </rPh>
    <phoneticPr fontId="3"/>
  </si>
  <si>
    <t>保育士及び</t>
    <rPh sb="0" eb="3">
      <t>ホイクシ</t>
    </rPh>
    <rPh sb="3" eb="4">
      <t>オヨ</t>
    </rPh>
    <phoneticPr fontId="3"/>
  </si>
  <si>
    <t>措置児童数（人）</t>
    <rPh sb="0" eb="2">
      <t>ソチ</t>
    </rPh>
    <rPh sb="2" eb="4">
      <t>ジドウ</t>
    </rPh>
    <rPh sb="4" eb="5">
      <t>スウ</t>
    </rPh>
    <rPh sb="6" eb="7">
      <t>ニン</t>
    </rPh>
    <phoneticPr fontId="3"/>
  </si>
  <si>
    <t>施設名</t>
    <rPh sb="0" eb="2">
      <t>シセツ</t>
    </rPh>
    <rPh sb="2" eb="3">
      <t>メイ</t>
    </rPh>
    <phoneticPr fontId="3"/>
  </si>
  <si>
    <t>（園）数</t>
    <rPh sb="1" eb="2">
      <t>ソノ</t>
    </rPh>
    <rPh sb="3" eb="4">
      <t>カズ</t>
    </rPh>
    <phoneticPr fontId="3"/>
  </si>
  <si>
    <t>職員数（人）</t>
    <rPh sb="0" eb="3">
      <t>ショクインスウ</t>
    </rPh>
    <rPh sb="4" eb="5">
      <t>ニン</t>
    </rPh>
    <phoneticPr fontId="3"/>
  </si>
  <si>
    <t>定員</t>
    <rPh sb="0" eb="2">
      <t>テイイン</t>
    </rPh>
    <phoneticPr fontId="3"/>
  </si>
  <si>
    <t>3歳未満児</t>
    <rPh sb="1" eb="4">
      <t>サイミマン</t>
    </rPh>
    <rPh sb="4" eb="5">
      <t>ジ</t>
    </rPh>
    <phoneticPr fontId="3"/>
  </si>
  <si>
    <t>3歳児</t>
    <rPh sb="1" eb="3">
      <t>サイジ</t>
    </rPh>
    <phoneticPr fontId="3"/>
  </si>
  <si>
    <t>4歳以上児</t>
    <rPh sb="1" eb="4">
      <t>サイイジョウ</t>
    </rPh>
    <rPh sb="4" eb="5">
      <t>ジ</t>
    </rPh>
    <phoneticPr fontId="3"/>
  </si>
  <si>
    <t>市立保育所</t>
    <rPh sb="0" eb="2">
      <t>シリツ</t>
    </rPh>
    <rPh sb="2" eb="4">
      <t>ホイク</t>
    </rPh>
    <rPh sb="4" eb="5">
      <t>ショ</t>
    </rPh>
    <phoneticPr fontId="3"/>
  </si>
  <si>
    <t>長部</t>
    <rPh sb="0" eb="2">
      <t>オサベ</t>
    </rPh>
    <phoneticPr fontId="3"/>
  </si>
  <si>
    <t>今泉</t>
    <rPh sb="0" eb="2">
      <t>イマイズミ</t>
    </rPh>
    <phoneticPr fontId="3"/>
  </si>
  <si>
    <t>下矢作</t>
    <rPh sb="0" eb="1">
      <t>シモ</t>
    </rPh>
    <rPh sb="1" eb="3">
      <t>ヤハギ</t>
    </rPh>
    <phoneticPr fontId="3"/>
  </si>
  <si>
    <t>78　労働・社会保障</t>
    <rPh sb="3" eb="5">
      <t>ロウドウ</t>
    </rPh>
    <rPh sb="6" eb="8">
      <t>シャカイ</t>
    </rPh>
    <rPh sb="8" eb="10">
      <t>ホショウ</t>
    </rPh>
    <phoneticPr fontId="3"/>
  </si>
  <si>
    <t>◆ 主要死因別死亡者数の推移</t>
    <rPh sb="2" eb="4">
      <t>シュヨウ</t>
    </rPh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rPh sb="12" eb="14">
      <t>スイイ</t>
    </rPh>
    <phoneticPr fontId="3"/>
  </si>
  <si>
    <t>悪性</t>
    <rPh sb="0" eb="2">
      <t>アクセイ</t>
    </rPh>
    <phoneticPr fontId="3"/>
  </si>
  <si>
    <t>高血圧</t>
    <rPh sb="0" eb="3">
      <t>コウケツアツ</t>
    </rPh>
    <phoneticPr fontId="3"/>
  </si>
  <si>
    <t>糖尿病</t>
    <rPh sb="0" eb="3">
      <t>トウニョウビョウ</t>
    </rPh>
    <phoneticPr fontId="3"/>
  </si>
  <si>
    <t>結核</t>
    <rPh sb="0" eb="2">
      <t>ケッカク</t>
    </rPh>
    <phoneticPr fontId="3"/>
  </si>
  <si>
    <t>新生物</t>
    <rPh sb="0" eb="3">
      <t>シンセイブツ</t>
    </rPh>
    <phoneticPr fontId="3"/>
  </si>
  <si>
    <t>性疾患</t>
    <rPh sb="0" eb="1">
      <t>セイ</t>
    </rPh>
    <rPh sb="1" eb="3">
      <t>シッカン</t>
    </rPh>
    <phoneticPr fontId="3"/>
  </si>
  <si>
    <t>資料：大船渡保健所</t>
    <rPh sb="0" eb="2">
      <t>シリョウ</t>
    </rPh>
    <rPh sb="3" eb="6">
      <t>オオフナト</t>
    </rPh>
    <rPh sb="6" eb="9">
      <t>ホケンジョ</t>
    </rPh>
    <phoneticPr fontId="3"/>
  </si>
  <si>
    <t>◆ 予防接種実施の状況</t>
    <rPh sb="2" eb="4">
      <t>ヨボウ</t>
    </rPh>
    <rPh sb="4" eb="6">
      <t>セッシュ</t>
    </rPh>
    <rPh sb="6" eb="8">
      <t>ジッシ</t>
    </rPh>
    <rPh sb="9" eb="11">
      <t>ジョウキョウ</t>
    </rPh>
    <phoneticPr fontId="3"/>
  </si>
  <si>
    <t>（注）三種混合とは、破傷風、ジフテリア、百日せき</t>
    <rPh sb="1" eb="2">
      <t>チュウ</t>
    </rPh>
    <rPh sb="3" eb="5">
      <t>サンシュ</t>
    </rPh>
    <rPh sb="5" eb="7">
      <t>コンゴウ</t>
    </rPh>
    <rPh sb="10" eb="13">
      <t>ハショウフウ</t>
    </rPh>
    <rPh sb="20" eb="22">
      <t>ヒャクニチ</t>
    </rPh>
    <phoneticPr fontId="3"/>
  </si>
  <si>
    <t>◆ 医療施設、従事者数</t>
    <rPh sb="2" eb="4">
      <t>イリョウ</t>
    </rPh>
    <rPh sb="4" eb="6">
      <t>シセツ</t>
    </rPh>
    <rPh sb="7" eb="10">
      <t>ジュウジシャ</t>
    </rPh>
    <rPh sb="10" eb="11">
      <t>スウ</t>
    </rPh>
    <phoneticPr fontId="3"/>
  </si>
  <si>
    <t>病院</t>
    <rPh sb="0" eb="2">
      <t>ビョウイン</t>
    </rPh>
    <phoneticPr fontId="3"/>
  </si>
  <si>
    <t>診療所</t>
    <rPh sb="0" eb="3">
      <t>シンリョウジョ</t>
    </rPh>
    <phoneticPr fontId="3"/>
  </si>
  <si>
    <t>医師</t>
    <rPh sb="0" eb="2">
      <t>イシ</t>
    </rPh>
    <phoneticPr fontId="3"/>
  </si>
  <si>
    <t>歯科医師</t>
    <rPh sb="0" eb="2">
      <t>シカ</t>
    </rPh>
    <rPh sb="2" eb="4">
      <t>イシ</t>
    </rPh>
    <phoneticPr fontId="3"/>
  </si>
  <si>
    <t>薬剤師</t>
    <rPh sb="0" eb="3">
      <t>ヤクザイシ</t>
    </rPh>
    <phoneticPr fontId="3"/>
  </si>
  <si>
    <t>看護師</t>
    <rPh sb="0" eb="3">
      <t>カンゴシ</t>
    </rPh>
    <phoneticPr fontId="3"/>
  </si>
  <si>
    <t>准看護師</t>
    <rPh sb="0" eb="4">
      <t>ジュンカンゴシ</t>
    </rPh>
    <phoneticPr fontId="3"/>
  </si>
  <si>
    <t>助産師</t>
    <rPh sb="0" eb="3">
      <t>ジョサンシ</t>
    </rPh>
    <phoneticPr fontId="3"/>
  </si>
  <si>
    <t>看護業務補助者</t>
    <rPh sb="0" eb="2">
      <t>カンゴ</t>
    </rPh>
    <rPh sb="2" eb="4">
      <t>ギョウム</t>
    </rPh>
    <rPh sb="4" eb="7">
      <t>ホジョシャ</t>
    </rPh>
    <phoneticPr fontId="3"/>
  </si>
  <si>
    <t>診療放射線技師</t>
    <rPh sb="0" eb="2">
      <t>シンリョウ</t>
    </rPh>
    <rPh sb="2" eb="5">
      <t>ホウシャセン</t>
    </rPh>
    <rPh sb="5" eb="7">
      <t>ギシ</t>
    </rPh>
    <phoneticPr fontId="3"/>
  </si>
  <si>
    <t>診療ｘ線技師</t>
    <rPh sb="0" eb="2">
      <t>シンリョウ</t>
    </rPh>
    <rPh sb="3" eb="4">
      <t>セン</t>
    </rPh>
    <rPh sb="4" eb="6">
      <t>ギシ</t>
    </rPh>
    <phoneticPr fontId="3"/>
  </si>
  <si>
    <t>歯科衛生士</t>
    <rPh sb="0" eb="2">
      <t>シカ</t>
    </rPh>
    <rPh sb="2" eb="5">
      <t>エイセイシ</t>
    </rPh>
    <phoneticPr fontId="3"/>
  </si>
  <si>
    <t>歯科技工士</t>
    <rPh sb="0" eb="2">
      <t>シカ</t>
    </rPh>
    <rPh sb="2" eb="5">
      <t>ギコウシ</t>
    </rPh>
    <phoneticPr fontId="3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</si>
  <si>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3"/>
  </si>
  <si>
    <t>事務職員</t>
    <rPh sb="0" eb="2">
      <t>ジム</t>
    </rPh>
    <rPh sb="2" eb="4">
      <t>ショクイン</t>
    </rPh>
    <phoneticPr fontId="3"/>
  </si>
  <si>
    <t>病院数</t>
    <rPh sb="0" eb="2">
      <t>ビョウイン</t>
    </rPh>
    <rPh sb="2" eb="3">
      <t>スウ</t>
    </rPh>
    <phoneticPr fontId="3"/>
  </si>
  <si>
    <t>病床数</t>
    <rPh sb="0" eb="3">
      <t>ビョウショウスウ</t>
    </rPh>
    <phoneticPr fontId="3"/>
  </si>
  <si>
    <t>一般診療所数</t>
    <rPh sb="0" eb="2">
      <t>イッパン</t>
    </rPh>
    <rPh sb="2" eb="5">
      <t>シンリョウジョ</t>
    </rPh>
    <rPh sb="5" eb="6">
      <t>スウ</t>
    </rPh>
    <phoneticPr fontId="3"/>
  </si>
  <si>
    <t>歯科診療所数</t>
    <rPh sb="0" eb="2">
      <t>シカ</t>
    </rPh>
    <rPh sb="2" eb="5">
      <t>シンリョウジョ</t>
    </rPh>
    <rPh sb="5" eb="6">
      <t>スウ</t>
    </rPh>
    <phoneticPr fontId="3"/>
  </si>
  <si>
    <t>◆ ごみ処理状況</t>
    <rPh sb="4" eb="6">
      <t>ショリ</t>
    </rPh>
    <rPh sb="6" eb="8">
      <t>ジョウキョウ</t>
    </rPh>
    <phoneticPr fontId="3"/>
  </si>
  <si>
    <t>収集量</t>
    <rPh sb="0" eb="2">
      <t>シュウシュウ</t>
    </rPh>
    <rPh sb="2" eb="3">
      <t>リョウ</t>
    </rPh>
    <phoneticPr fontId="3"/>
  </si>
  <si>
    <t>（ｔ）</t>
  </si>
  <si>
    <t>埋立</t>
    <rPh sb="0" eb="2">
      <t>ウメタテ</t>
    </rPh>
    <phoneticPr fontId="3"/>
  </si>
  <si>
    <t>売却</t>
    <rPh sb="0" eb="2">
      <t>バイキャク</t>
    </rPh>
    <phoneticPr fontId="3"/>
  </si>
  <si>
    <t>収集処理日数（日）</t>
    <rPh sb="0" eb="2">
      <t>シュウシュウ</t>
    </rPh>
    <rPh sb="2" eb="4">
      <t>ショリ</t>
    </rPh>
    <rPh sb="4" eb="6">
      <t>ニッスウ</t>
    </rPh>
    <rPh sb="7" eb="8">
      <t>ニチ</t>
    </rPh>
    <phoneticPr fontId="3"/>
  </si>
  <si>
    <t>総量</t>
    <rPh sb="0" eb="2">
      <t>ソウリョウ</t>
    </rPh>
    <phoneticPr fontId="3"/>
  </si>
  <si>
    <t>可燃ごみ</t>
    <rPh sb="0" eb="2">
      <t>カネン</t>
    </rPh>
    <phoneticPr fontId="3"/>
  </si>
  <si>
    <t>不燃ごみ</t>
    <rPh sb="0" eb="2">
      <t>フネン</t>
    </rPh>
    <phoneticPr fontId="3"/>
  </si>
  <si>
    <t>資源ごみ</t>
    <rPh sb="0" eb="2">
      <t>シゲン</t>
    </rPh>
    <phoneticPr fontId="3"/>
  </si>
  <si>
    <t>（ｔ）</t>
    <phoneticPr fontId="3"/>
  </si>
  <si>
    <t>可燃</t>
    <rPh sb="0" eb="2">
      <t>カネン</t>
    </rPh>
    <phoneticPr fontId="3"/>
  </si>
  <si>
    <t>不燃</t>
    <rPh sb="0" eb="2">
      <t>フネン</t>
    </rPh>
    <phoneticPr fontId="3"/>
  </si>
  <si>
    <t>◆ 気仙地区し尿処理（収集）状況</t>
    <rPh sb="2" eb="4">
      <t>ケセン</t>
    </rPh>
    <rPh sb="4" eb="6">
      <t>チク</t>
    </rPh>
    <rPh sb="7" eb="8">
      <t>ニョウ</t>
    </rPh>
    <rPh sb="8" eb="10">
      <t>ショリ</t>
    </rPh>
    <rPh sb="11" eb="13">
      <t>シュウシュウ</t>
    </rPh>
    <rPh sb="14" eb="16">
      <t>ジョウキョウ</t>
    </rPh>
    <phoneticPr fontId="3"/>
  </si>
  <si>
    <t>数量(kl)</t>
    <rPh sb="0" eb="2">
      <t>スウリョウ</t>
    </rPh>
    <phoneticPr fontId="3"/>
  </si>
  <si>
    <t>陸前高田市</t>
    <rPh sb="0" eb="5">
      <t>リクゼンタカタシ</t>
    </rPh>
    <phoneticPr fontId="3"/>
  </si>
  <si>
    <t>大船渡市</t>
    <rPh sb="0" eb="4">
      <t>オオフナトシ</t>
    </rPh>
    <phoneticPr fontId="3"/>
  </si>
  <si>
    <t>処理数量</t>
    <rPh sb="0" eb="2">
      <t>ショリ</t>
    </rPh>
    <rPh sb="2" eb="4">
      <t>スウリョウ</t>
    </rPh>
    <phoneticPr fontId="3"/>
  </si>
  <si>
    <t>住田町（三陸町）</t>
    <rPh sb="0" eb="3">
      <t>スミタチョウ</t>
    </rPh>
    <rPh sb="4" eb="7">
      <t>サンリクチョウ</t>
    </rPh>
    <phoneticPr fontId="3"/>
  </si>
  <si>
    <t>(kl)</t>
    <phoneticPr fontId="3"/>
  </si>
  <si>
    <t>資料：気仙広域連合衛生課</t>
    <rPh sb="0" eb="2">
      <t>シリョウ</t>
    </rPh>
    <rPh sb="3" eb="5">
      <t>ケセン</t>
    </rPh>
    <rPh sb="5" eb="7">
      <t>コウイキ</t>
    </rPh>
    <rPh sb="7" eb="9">
      <t>レンゴウ</t>
    </rPh>
    <rPh sb="9" eb="12">
      <t>エイセイカ</t>
    </rPh>
    <phoneticPr fontId="3"/>
  </si>
  <si>
    <t>◆ 公害苦情受理件数の状況</t>
    <rPh sb="2" eb="4">
      <t>コウガイ</t>
    </rPh>
    <rPh sb="4" eb="6">
      <t>クジョウ</t>
    </rPh>
    <rPh sb="6" eb="8">
      <t>ジュリ</t>
    </rPh>
    <rPh sb="8" eb="10">
      <t>ケンスウ</t>
    </rPh>
    <rPh sb="11" eb="13">
      <t>ジョウキョウ</t>
    </rPh>
    <phoneticPr fontId="3"/>
  </si>
  <si>
    <t>大気汚染</t>
    <rPh sb="0" eb="2">
      <t>タイキ</t>
    </rPh>
    <rPh sb="2" eb="4">
      <t>オセン</t>
    </rPh>
    <phoneticPr fontId="3"/>
  </si>
  <si>
    <t>水質汚濁</t>
    <rPh sb="0" eb="2">
      <t>スイシツ</t>
    </rPh>
    <rPh sb="2" eb="4">
      <t>オダク</t>
    </rPh>
    <phoneticPr fontId="3"/>
  </si>
  <si>
    <t>騒音振動</t>
    <rPh sb="0" eb="2">
      <t>ソウオン</t>
    </rPh>
    <rPh sb="2" eb="4">
      <t>シンドウ</t>
    </rPh>
    <phoneticPr fontId="3"/>
  </si>
  <si>
    <t>悪臭</t>
    <rPh sb="0" eb="2">
      <t>アクシュウ</t>
    </rPh>
    <phoneticPr fontId="3"/>
  </si>
  <si>
    <t>80　労働・社会保障</t>
    <rPh sb="3" eb="5">
      <t>ロウドウ</t>
    </rPh>
    <rPh sb="6" eb="8">
      <t>シャカイ</t>
    </rPh>
    <rPh sb="8" eb="10">
      <t>ホショウ</t>
    </rPh>
    <phoneticPr fontId="3"/>
  </si>
  <si>
    <t>◆ 労働組合適用法規別労働組合と組合員数</t>
    <rPh sb="2" eb="6">
      <t>ロウドウクミアイ</t>
    </rPh>
    <rPh sb="6" eb="8">
      <t>テキヨウ</t>
    </rPh>
    <rPh sb="8" eb="10">
      <t>ホウキ</t>
    </rPh>
    <rPh sb="10" eb="11">
      <t>ベツ</t>
    </rPh>
    <rPh sb="11" eb="15">
      <t>ロウドウクミアイ</t>
    </rPh>
    <rPh sb="16" eb="19">
      <t>クミアイイン</t>
    </rPh>
    <rPh sb="19" eb="20">
      <t>スウ</t>
    </rPh>
    <phoneticPr fontId="3"/>
  </si>
  <si>
    <t>労組法</t>
    <rPh sb="0" eb="2">
      <t>ロウソ</t>
    </rPh>
    <rPh sb="2" eb="3">
      <t>ホウ</t>
    </rPh>
    <phoneticPr fontId="3"/>
  </si>
  <si>
    <t>特労法</t>
    <rPh sb="0" eb="1">
      <t>トク</t>
    </rPh>
    <rPh sb="1" eb="2">
      <t>ロウ</t>
    </rPh>
    <rPh sb="2" eb="3">
      <t>ホウ</t>
    </rPh>
    <phoneticPr fontId="3"/>
  </si>
  <si>
    <t>地公労法</t>
    <rPh sb="0" eb="1">
      <t>チ</t>
    </rPh>
    <rPh sb="1" eb="2">
      <t>コウ</t>
    </rPh>
    <rPh sb="2" eb="3">
      <t>ロウ</t>
    </rPh>
    <rPh sb="3" eb="4">
      <t>ホウ</t>
    </rPh>
    <phoneticPr fontId="3"/>
  </si>
  <si>
    <t>国公法</t>
    <rPh sb="0" eb="3">
      <t>コッコウホウ</t>
    </rPh>
    <phoneticPr fontId="3"/>
  </si>
  <si>
    <t>地公法</t>
    <rPh sb="0" eb="1">
      <t>チ</t>
    </rPh>
    <rPh sb="1" eb="2">
      <t>コウ</t>
    </rPh>
    <rPh sb="2" eb="3">
      <t>ホウ</t>
    </rPh>
    <phoneticPr fontId="3"/>
  </si>
  <si>
    <t>組合数</t>
    <rPh sb="0" eb="2">
      <t>クミアイ</t>
    </rPh>
    <rPh sb="2" eb="3">
      <t>スウ</t>
    </rPh>
    <phoneticPr fontId="3"/>
  </si>
  <si>
    <t>組合員数</t>
    <rPh sb="0" eb="3">
      <t>クミアイイン</t>
    </rPh>
    <rPh sb="3" eb="4">
      <t>スウ</t>
    </rPh>
    <phoneticPr fontId="3"/>
  </si>
  <si>
    <t>資料：岩手県商工労働観光部労政能力開発課</t>
    <rPh sb="0" eb="2">
      <t>シリョウ</t>
    </rPh>
    <rPh sb="3" eb="6">
      <t>イワテケン</t>
    </rPh>
    <rPh sb="6" eb="8">
      <t>ショウコウ</t>
    </rPh>
    <rPh sb="8" eb="10">
      <t>ロウドウ</t>
    </rPh>
    <rPh sb="10" eb="12">
      <t>カンコウ</t>
    </rPh>
    <rPh sb="12" eb="13">
      <t>ブ</t>
    </rPh>
    <rPh sb="13" eb="15">
      <t>ロウセイ</t>
    </rPh>
    <rPh sb="15" eb="17">
      <t>ノウリョク</t>
    </rPh>
    <rPh sb="17" eb="20">
      <t>カイハツカ</t>
    </rPh>
    <phoneticPr fontId="3"/>
  </si>
  <si>
    <t>◆ 規模別労働組合と組合員数</t>
    <rPh sb="2" eb="4">
      <t>キボ</t>
    </rPh>
    <rPh sb="4" eb="5">
      <t>ベツ</t>
    </rPh>
    <rPh sb="5" eb="9">
      <t>ロウドウクミアイ</t>
    </rPh>
    <rPh sb="10" eb="13">
      <t>クミアイイン</t>
    </rPh>
    <rPh sb="13" eb="14">
      <t>スウ</t>
    </rPh>
    <phoneticPr fontId="3"/>
  </si>
  <si>
    <t>29人以下</t>
    <rPh sb="2" eb="5">
      <t>ニンイカ</t>
    </rPh>
    <phoneticPr fontId="3"/>
  </si>
  <si>
    <t>30～99</t>
    <phoneticPr fontId="3"/>
  </si>
  <si>
    <t>100～199</t>
    <phoneticPr fontId="3"/>
  </si>
  <si>
    <t>200～499</t>
    <phoneticPr fontId="3"/>
  </si>
  <si>
    <t>500人以上</t>
    <rPh sb="3" eb="6">
      <t>ニンイジョウ</t>
    </rPh>
    <phoneticPr fontId="3"/>
  </si>
  <si>
    <t>◆ 職業訓練状況</t>
    <rPh sb="2" eb="4">
      <t>ショクギョウ</t>
    </rPh>
    <rPh sb="4" eb="6">
      <t>クンレン</t>
    </rPh>
    <rPh sb="6" eb="8">
      <t>ジョウキョウ</t>
    </rPh>
    <phoneticPr fontId="3"/>
  </si>
  <si>
    <t>木造建築科</t>
    <rPh sb="0" eb="2">
      <t>モクゾウ</t>
    </rPh>
    <rPh sb="2" eb="4">
      <t>ケンチク</t>
    </rPh>
    <rPh sb="4" eb="5">
      <t>カ</t>
    </rPh>
    <phoneticPr fontId="3"/>
  </si>
  <si>
    <t>建築設計科</t>
    <rPh sb="0" eb="2">
      <t>ケンチク</t>
    </rPh>
    <rPh sb="2" eb="4">
      <t>セッケイ</t>
    </rPh>
    <rPh sb="4" eb="5">
      <t>カ</t>
    </rPh>
    <phoneticPr fontId="3"/>
  </si>
  <si>
    <t>入校者数</t>
    <rPh sb="0" eb="2">
      <t>ニュウコウ</t>
    </rPh>
    <rPh sb="2" eb="3">
      <t>シャ</t>
    </rPh>
    <rPh sb="3" eb="4">
      <t>スウ</t>
    </rPh>
    <phoneticPr fontId="3"/>
  </si>
  <si>
    <t>在校者数</t>
    <rPh sb="0" eb="2">
      <t>ザイコウ</t>
    </rPh>
    <rPh sb="2" eb="3">
      <t>シャ</t>
    </rPh>
    <rPh sb="3" eb="4">
      <t>スウ</t>
    </rPh>
    <phoneticPr fontId="3"/>
  </si>
  <si>
    <t>修了者数</t>
    <rPh sb="0" eb="2">
      <t>シュウリョウ</t>
    </rPh>
    <rPh sb="2" eb="3">
      <t>シャ</t>
    </rPh>
    <rPh sb="3" eb="4">
      <t>スウ</t>
    </rPh>
    <phoneticPr fontId="3"/>
  </si>
  <si>
    <t>資料：陸前高田職業訓練協会</t>
    <rPh sb="0" eb="2">
      <t>シリョウ</t>
    </rPh>
    <rPh sb="3" eb="7">
      <t>リクゼンタカタ</t>
    </rPh>
    <rPh sb="7" eb="9">
      <t>ショクギョウ</t>
    </rPh>
    <rPh sb="9" eb="11">
      <t>クンレン</t>
    </rPh>
    <rPh sb="11" eb="13">
      <t>キョウカイ</t>
    </rPh>
    <phoneticPr fontId="3"/>
  </si>
  <si>
    <t>（単位：人・％）</t>
    <phoneticPr fontId="3"/>
  </si>
  <si>
    <t>（単位：人）</t>
    <phoneticPr fontId="3"/>
  </si>
  <si>
    <t>労働・社会保障　73</t>
    <phoneticPr fontId="3"/>
  </si>
  <si>
    <t>（単位：人・千円）</t>
    <phoneticPr fontId="3"/>
  </si>
  <si>
    <t>◆ 国民年金加入状況</t>
    <rPh sb="2" eb="4">
      <t>コクミン</t>
    </rPh>
    <rPh sb="4" eb="6">
      <t>ネンキン</t>
    </rPh>
    <rPh sb="6" eb="8">
      <t>カニュウ</t>
    </rPh>
    <rPh sb="8" eb="10">
      <t>ジョウキョウ</t>
    </rPh>
    <phoneticPr fontId="3"/>
  </si>
  <si>
    <t>（単位：件・千円）</t>
    <phoneticPr fontId="3"/>
  </si>
  <si>
    <t>（単位：人）</t>
    <phoneticPr fontId="3"/>
  </si>
  <si>
    <t>各年4月1日現在（単位：人）</t>
    <phoneticPr fontId="3"/>
  </si>
  <si>
    <t>労働・社会保障　75</t>
    <phoneticPr fontId="3"/>
  </si>
  <si>
    <t>（単位：件、千円）</t>
    <phoneticPr fontId="3"/>
  </si>
  <si>
    <t>資料：市民課</t>
    <rPh sb="0" eb="2">
      <t>シリョウ</t>
    </rPh>
    <rPh sb="3" eb="5">
      <t>シミン</t>
    </rPh>
    <rPh sb="5" eb="6">
      <t>カ</t>
    </rPh>
    <phoneticPr fontId="3"/>
  </si>
  <si>
    <t>資料：市民課、税務課</t>
    <rPh sb="0" eb="2">
      <t>シリョウ</t>
    </rPh>
    <rPh sb="3" eb="5">
      <t>シミン</t>
    </rPh>
    <rPh sb="5" eb="6">
      <t>カ</t>
    </rPh>
    <rPh sb="7" eb="10">
      <t>ゼイムカ</t>
    </rPh>
    <phoneticPr fontId="3"/>
  </si>
  <si>
    <t>（単位：世帯・人・千円）</t>
    <phoneticPr fontId="3"/>
  </si>
  <si>
    <t>◆ 生活保護の状況</t>
    <rPh sb="2" eb="4">
      <t>セイカツ</t>
    </rPh>
    <rPh sb="4" eb="6">
      <t>ホゴ</t>
    </rPh>
    <rPh sb="7" eb="9">
      <t>ジョウキョウ</t>
    </rPh>
    <phoneticPr fontId="3"/>
  </si>
  <si>
    <t>労働・社会保障　77</t>
    <phoneticPr fontId="3"/>
  </si>
  <si>
    <t>（単位：件・人）</t>
    <phoneticPr fontId="3"/>
  </si>
  <si>
    <t>各年4月1日現在</t>
    <phoneticPr fontId="3"/>
  </si>
  <si>
    <t>資料：福祉事務所・子ども子育て課</t>
    <rPh sb="0" eb="2">
      <t>シリョウ</t>
    </rPh>
    <rPh sb="3" eb="5">
      <t>フクシ</t>
    </rPh>
    <rPh sb="5" eb="7">
      <t>ジム</t>
    </rPh>
    <rPh sb="7" eb="8">
      <t>ショ</t>
    </rPh>
    <rPh sb="9" eb="10">
      <t>コ</t>
    </rPh>
    <rPh sb="12" eb="14">
      <t>コソダ</t>
    </rPh>
    <rPh sb="15" eb="16">
      <t>カ</t>
    </rPh>
    <phoneticPr fontId="3"/>
  </si>
  <si>
    <t>法人保育園</t>
    <rPh sb="0" eb="2">
      <t>ホウジン</t>
    </rPh>
    <rPh sb="2" eb="5">
      <t>ホイクエン</t>
    </rPh>
    <phoneticPr fontId="3"/>
  </si>
  <si>
    <t>労働・社会保障　79</t>
    <phoneticPr fontId="3"/>
  </si>
  <si>
    <t>（単位：ｔ・日）</t>
    <phoneticPr fontId="3"/>
  </si>
  <si>
    <t>（単位：件・kl）</t>
    <phoneticPr fontId="3"/>
  </si>
  <si>
    <t>（単位：件）</t>
    <phoneticPr fontId="3"/>
  </si>
  <si>
    <t>各年6月30日現在（単位：人）</t>
    <phoneticPr fontId="3"/>
  </si>
  <si>
    <t>各年6月30日現在（単位：人）</t>
    <phoneticPr fontId="3"/>
  </si>
  <si>
    <t>水痘</t>
    <rPh sb="0" eb="1">
      <t>スイ</t>
    </rPh>
    <rPh sb="1" eb="2">
      <t>トウ</t>
    </rPh>
    <phoneticPr fontId="3"/>
  </si>
  <si>
    <t>B型肝炎</t>
    <rPh sb="1" eb="2">
      <t>ガタ</t>
    </rPh>
    <rPh sb="2" eb="4">
      <t>カンエン</t>
    </rPh>
    <phoneticPr fontId="3"/>
  </si>
  <si>
    <t>ジフテリア・
破傷風</t>
    <rPh sb="7" eb="9">
      <t>ハショウフウ</t>
    </rPh>
    <phoneticPr fontId="3"/>
  </si>
  <si>
    <t>小児用
肺炎球菌</t>
    <rPh sb="0" eb="3">
      <t>ショウニヨウ</t>
    </rPh>
    <rPh sb="4" eb="6">
      <t>ハイエン</t>
    </rPh>
    <rPh sb="6" eb="8">
      <t>キュウキン</t>
    </rPh>
    <phoneticPr fontId="3"/>
  </si>
  <si>
    <t>…</t>
    <phoneticPr fontId="3"/>
  </si>
  <si>
    <t>　（注）平成23年から平成27年までは事業未実施のため、数値なし。</t>
    <rPh sb="2" eb="3">
      <t>チュウ</t>
    </rPh>
    <rPh sb="4" eb="6">
      <t>ヘイセイ</t>
    </rPh>
    <rPh sb="8" eb="9">
      <t>ネン</t>
    </rPh>
    <rPh sb="11" eb="13">
      <t>ヘイセイ</t>
    </rPh>
    <rPh sb="15" eb="16">
      <t>ネン</t>
    </rPh>
    <rPh sb="19" eb="21">
      <t>ジギョウ</t>
    </rPh>
    <rPh sb="21" eb="24">
      <t>ミジッシ</t>
    </rPh>
    <rPh sb="28" eb="30">
      <t>スウチ</t>
    </rPh>
    <phoneticPr fontId="3"/>
  </si>
  <si>
    <t>　　　　建築設計科は平成27年から休止中のため、数値なし。</t>
    <rPh sb="4" eb="6">
      <t>ケンチク</t>
    </rPh>
    <rPh sb="6" eb="8">
      <t>セッケイ</t>
    </rPh>
    <rPh sb="8" eb="9">
      <t>カ</t>
    </rPh>
    <rPh sb="10" eb="12">
      <t>ヘイセイ</t>
    </rPh>
    <rPh sb="14" eb="15">
      <t>ネン</t>
    </rPh>
    <rPh sb="17" eb="20">
      <t>キュウシチュウ</t>
    </rPh>
    <rPh sb="24" eb="26">
      <t>スウチ</t>
    </rPh>
    <phoneticPr fontId="3"/>
  </si>
  <si>
    <t>平</t>
    <phoneticPr fontId="3"/>
  </si>
  <si>
    <t>（注）平成22年度は平成23年3月11日までの集計。</t>
    <rPh sb="1" eb="2">
      <t>チュウ</t>
    </rPh>
    <rPh sb="3" eb="5">
      <t>ヘイセイ</t>
    </rPh>
    <rPh sb="7" eb="9">
      <t>ネンド</t>
    </rPh>
    <rPh sb="10" eb="12">
      <t>ヘイセイ</t>
    </rPh>
    <rPh sb="14" eb="15">
      <t>ネン</t>
    </rPh>
    <rPh sb="16" eb="17">
      <t>ツキ</t>
    </rPh>
    <rPh sb="19" eb="20">
      <t>ニチ</t>
    </rPh>
    <rPh sb="23" eb="25">
      <t>シュウケイ</t>
    </rPh>
    <phoneticPr fontId="3"/>
  </si>
  <si>
    <t>…</t>
    <phoneticPr fontId="3"/>
  </si>
  <si>
    <t>…</t>
    <phoneticPr fontId="3"/>
  </si>
  <si>
    <t>心臓</t>
    <rPh sb="0" eb="2">
      <t>シンゾウ</t>
    </rPh>
    <phoneticPr fontId="3"/>
  </si>
  <si>
    <t>疾患</t>
    <rPh sb="0" eb="2">
      <t>シッカン</t>
    </rPh>
    <phoneticPr fontId="3"/>
  </si>
  <si>
    <t>脳血管</t>
    <rPh sb="0" eb="1">
      <t>ノウ</t>
    </rPh>
    <rPh sb="1" eb="3">
      <t>ケッカン</t>
    </rPh>
    <phoneticPr fontId="3"/>
  </si>
  <si>
    <t>肺炎及び</t>
    <rPh sb="0" eb="2">
      <t>ハイエン</t>
    </rPh>
    <rPh sb="2" eb="3">
      <t>オヨ</t>
    </rPh>
    <phoneticPr fontId="3"/>
  </si>
  <si>
    <t>気管支炎</t>
    <rPh sb="0" eb="3">
      <t>キカンシ</t>
    </rPh>
    <rPh sb="3" eb="4">
      <t>エン</t>
    </rPh>
    <phoneticPr fontId="3"/>
  </si>
  <si>
    <t>老衰</t>
    <rPh sb="0" eb="2">
      <t>ロウスイ</t>
    </rPh>
    <phoneticPr fontId="3"/>
  </si>
  <si>
    <t>不慮の</t>
    <rPh sb="0" eb="2">
      <t>フリョ</t>
    </rPh>
    <phoneticPr fontId="3"/>
  </si>
  <si>
    <t>事故</t>
    <rPh sb="0" eb="2">
      <t>ジコ</t>
    </rPh>
    <phoneticPr fontId="3"/>
  </si>
  <si>
    <t>自殺</t>
    <rPh sb="0" eb="2">
      <t>ジサツ</t>
    </rPh>
    <phoneticPr fontId="3"/>
  </si>
  <si>
    <t>その他の</t>
    <rPh sb="2" eb="3">
      <t>タ</t>
    </rPh>
    <phoneticPr fontId="3"/>
  </si>
  <si>
    <t>全死因</t>
    <rPh sb="0" eb="1">
      <t>ゼン</t>
    </rPh>
    <rPh sb="1" eb="3">
      <t>シイン</t>
    </rPh>
    <phoneticPr fontId="3"/>
  </si>
  <si>
    <t>（注）医師の値は実人数と常勤換算後の値の合算値であり、薬剤師、看護師、准看護師の値は実人数。</t>
    <rPh sb="1" eb="2">
      <t>チュウ</t>
    </rPh>
    <rPh sb="3" eb="5">
      <t>イシ</t>
    </rPh>
    <rPh sb="6" eb="7">
      <t>アタイ</t>
    </rPh>
    <rPh sb="8" eb="9">
      <t>ジツ</t>
    </rPh>
    <rPh sb="9" eb="11">
      <t>ニンズウ</t>
    </rPh>
    <rPh sb="12" eb="14">
      <t>ジョウキン</t>
    </rPh>
    <rPh sb="14" eb="16">
      <t>カンサン</t>
    </rPh>
    <rPh sb="16" eb="17">
      <t>ゴ</t>
    </rPh>
    <rPh sb="18" eb="19">
      <t>アタイ</t>
    </rPh>
    <rPh sb="20" eb="22">
      <t>ガッサン</t>
    </rPh>
    <rPh sb="22" eb="23">
      <t>チ</t>
    </rPh>
    <phoneticPr fontId="3"/>
  </si>
  <si>
    <t>あん摩マッサージ師</t>
    <rPh sb="2" eb="3">
      <t>マ</t>
    </rPh>
    <rPh sb="8" eb="9">
      <t>シ</t>
    </rPh>
    <phoneticPr fontId="3"/>
  </si>
  <si>
    <t>管理栄養士</t>
    <rPh sb="0" eb="2">
      <t>カンリ</t>
    </rPh>
    <rPh sb="2" eb="5">
      <t>エイヨウシ</t>
    </rPh>
    <phoneticPr fontId="3"/>
  </si>
  <si>
    <t>理学療法士</t>
    <rPh sb="0" eb="2">
      <t>リガク</t>
    </rPh>
    <rPh sb="2" eb="5">
      <t>リョウホウシ</t>
    </rPh>
    <phoneticPr fontId="3"/>
  </si>
  <si>
    <t>作業療法士</t>
    <rPh sb="0" eb="2">
      <t>サギョウ</t>
    </rPh>
    <rPh sb="2" eb="5">
      <t>リョウホウシ</t>
    </rPh>
    <phoneticPr fontId="3"/>
  </si>
  <si>
    <t>言語聴覚士</t>
    <rPh sb="0" eb="5">
      <t>ゲンゴチョウカクシ</t>
    </rPh>
    <phoneticPr fontId="3"/>
  </si>
  <si>
    <t>臨床検査技師</t>
    <rPh sb="0" eb="2">
      <t>リンショウ</t>
    </rPh>
    <rPh sb="2" eb="4">
      <t>ケンサ</t>
    </rPh>
    <rPh sb="4" eb="6">
      <t>ギシ</t>
    </rPh>
    <phoneticPr fontId="3"/>
  </si>
  <si>
    <t>その他の技術員</t>
    <rPh sb="2" eb="3">
      <t>タ</t>
    </rPh>
    <rPh sb="4" eb="7">
      <t>ギジュツイン</t>
    </rPh>
    <phoneticPr fontId="3"/>
  </si>
  <si>
    <t>その他の職員</t>
    <rPh sb="2" eb="3">
      <t>ホカ</t>
    </rPh>
    <rPh sb="4" eb="6">
      <t>ショクイン</t>
    </rPh>
    <phoneticPr fontId="3"/>
  </si>
  <si>
    <t>資料：大船渡公共職業安定所</t>
    <rPh sb="0" eb="2">
      <t>シリョウ</t>
    </rPh>
    <rPh sb="3" eb="6">
      <t>オオフナト</t>
    </rPh>
    <rPh sb="6" eb="8">
      <t>コウキョウ</t>
    </rPh>
    <rPh sb="8" eb="10">
      <t>ショクギョウ</t>
    </rPh>
    <rPh sb="10" eb="12">
      <t>アンテイ</t>
    </rPh>
    <rPh sb="12" eb="13">
      <t>ジョ</t>
    </rPh>
    <phoneticPr fontId="3"/>
  </si>
  <si>
    <t>-</t>
    <phoneticPr fontId="3"/>
  </si>
  <si>
    <t>-</t>
    <phoneticPr fontId="3"/>
  </si>
  <si>
    <t>-</t>
    <phoneticPr fontId="3"/>
  </si>
  <si>
    <t>資料：市民課　いわての国民年金</t>
    <rPh sb="0" eb="2">
      <t>シリョウ</t>
    </rPh>
    <rPh sb="3" eb="5">
      <t>シミン</t>
    </rPh>
    <rPh sb="5" eb="6">
      <t>カ</t>
    </rPh>
    <rPh sb="11" eb="13">
      <t>コクミン</t>
    </rPh>
    <rPh sb="13" eb="15">
      <t>ネンキン</t>
    </rPh>
    <phoneticPr fontId="3"/>
  </si>
  <si>
    <t>資料：市民課　年金受給者状況</t>
    <rPh sb="0" eb="2">
      <t>シリョウ</t>
    </rPh>
    <rPh sb="7" eb="9">
      <t>ネンキン</t>
    </rPh>
    <rPh sb="9" eb="12">
      <t>ジュキュウシャ</t>
    </rPh>
    <rPh sb="12" eb="14">
      <t>ジョウキョウ</t>
    </rPh>
    <phoneticPr fontId="3"/>
  </si>
  <si>
    <t>（単位：人）</t>
    <phoneticPr fontId="3"/>
  </si>
  <si>
    <t>-</t>
    <phoneticPr fontId="3"/>
  </si>
  <si>
    <t>三種混合初回</t>
    <rPh sb="0" eb="1">
      <t>サン</t>
    </rPh>
    <rPh sb="1" eb="2">
      <t>シュ</t>
    </rPh>
    <rPh sb="2" eb="4">
      <t>コンゴウ</t>
    </rPh>
    <rPh sb="4" eb="6">
      <t>ショカイ</t>
    </rPh>
    <phoneticPr fontId="3"/>
  </si>
  <si>
    <t>三種混合追加</t>
    <rPh sb="0" eb="1">
      <t>サン</t>
    </rPh>
    <rPh sb="1" eb="2">
      <t>シュ</t>
    </rPh>
    <rPh sb="2" eb="4">
      <t>コンゴウ</t>
    </rPh>
    <rPh sb="4" eb="6">
      <t>ツイカ</t>
    </rPh>
    <phoneticPr fontId="3"/>
  </si>
  <si>
    <t>日本脳炎初回</t>
    <rPh sb="0" eb="2">
      <t>ニホン</t>
    </rPh>
    <rPh sb="2" eb="4">
      <t>ノウエン</t>
    </rPh>
    <rPh sb="4" eb="6">
      <t>ショカイ</t>
    </rPh>
    <phoneticPr fontId="3"/>
  </si>
  <si>
    <t>日本脳炎追加</t>
    <rPh sb="0" eb="2">
      <t>ニホン</t>
    </rPh>
    <rPh sb="2" eb="4">
      <t>ノウエン</t>
    </rPh>
    <rPh sb="4" eb="6">
      <t>ツイカ</t>
    </rPh>
    <phoneticPr fontId="3"/>
  </si>
  <si>
    <t>日本脳炎Ⅱ期</t>
    <rPh sb="0" eb="2">
      <t>ニホン</t>
    </rPh>
    <rPh sb="2" eb="4">
      <t>ノウエン</t>
    </rPh>
    <rPh sb="5" eb="6">
      <t>キ</t>
    </rPh>
    <phoneticPr fontId="3"/>
  </si>
  <si>
    <t>BCG</t>
    <phoneticPr fontId="3"/>
  </si>
  <si>
    <t>麻しん風しんⅠ期</t>
    <rPh sb="0" eb="1">
      <t>マ</t>
    </rPh>
    <rPh sb="3" eb="4">
      <t>フウ</t>
    </rPh>
    <rPh sb="7" eb="8">
      <t>キ</t>
    </rPh>
    <phoneticPr fontId="3"/>
  </si>
  <si>
    <t>麻しん風しんⅡ期</t>
    <rPh sb="0" eb="1">
      <t>マ</t>
    </rPh>
    <rPh sb="3" eb="4">
      <t>フウ</t>
    </rPh>
    <rPh sb="7" eb="8">
      <t>キ</t>
    </rPh>
    <phoneticPr fontId="3"/>
  </si>
  <si>
    <t>ヒブ</t>
    <phoneticPr fontId="3"/>
  </si>
  <si>
    <t>四種混合初回</t>
    <rPh sb="0" eb="1">
      <t>ヨン</t>
    </rPh>
    <rPh sb="1" eb="2">
      <t>シュ</t>
    </rPh>
    <rPh sb="2" eb="4">
      <t>コンゴウ</t>
    </rPh>
    <rPh sb="4" eb="6">
      <t>ショカイ</t>
    </rPh>
    <phoneticPr fontId="3"/>
  </si>
  <si>
    <t>四種混合追加</t>
    <rPh sb="0" eb="1">
      <t>ヨン</t>
    </rPh>
    <rPh sb="1" eb="2">
      <t>シュ</t>
    </rPh>
    <rPh sb="2" eb="4">
      <t>コンゴウ</t>
    </rPh>
    <rPh sb="4" eb="6">
      <t>ツイカ</t>
    </rPh>
    <phoneticPr fontId="3"/>
  </si>
  <si>
    <t>子宮頸がん
予防（2価）</t>
    <rPh sb="0" eb="2">
      <t>シキュウ</t>
    </rPh>
    <rPh sb="2" eb="3">
      <t>ケイ</t>
    </rPh>
    <rPh sb="6" eb="8">
      <t>ヨボウ</t>
    </rPh>
    <rPh sb="10" eb="11">
      <t>カ</t>
    </rPh>
    <phoneticPr fontId="3"/>
  </si>
  <si>
    <t>子宮頸がん
予防（4価）</t>
    <rPh sb="0" eb="2">
      <t>シキュウ</t>
    </rPh>
    <rPh sb="2" eb="3">
      <t>ケイ</t>
    </rPh>
    <rPh sb="6" eb="8">
      <t>ヨボウ</t>
    </rPh>
    <rPh sb="10" eb="11">
      <t>カ</t>
    </rPh>
    <phoneticPr fontId="3"/>
  </si>
  <si>
    <t>（単位：人）</t>
    <phoneticPr fontId="3"/>
  </si>
  <si>
    <t>…</t>
    <phoneticPr fontId="3"/>
  </si>
  <si>
    <t>　　　その他の値は常勤換算後の値。</t>
    <phoneticPr fontId="3"/>
  </si>
  <si>
    <t>-</t>
  </si>
  <si>
    <t>…</t>
    <phoneticPr fontId="3"/>
  </si>
  <si>
    <t>-</t>
    <phoneticPr fontId="3"/>
  </si>
  <si>
    <t>労働・社会保障　77</t>
    <phoneticPr fontId="3"/>
  </si>
  <si>
    <t>各年4月1日現在</t>
    <phoneticPr fontId="3"/>
  </si>
  <si>
    <t>　　　「被保険者数」は年度末平均である。</t>
    <rPh sb="4" eb="8">
      <t>ヒホケンシャ</t>
    </rPh>
    <rPh sb="8" eb="9">
      <t>スウ</t>
    </rPh>
    <rPh sb="11" eb="14">
      <t>ネンドマツ</t>
    </rPh>
    <rPh sb="14" eb="16">
      <t>ヘイキン</t>
    </rPh>
    <phoneticPr fontId="3"/>
  </si>
  <si>
    <t>…</t>
  </si>
  <si>
    <t>資料：岩手県医療局経営管理課</t>
    <rPh sb="0" eb="2">
      <t>シリョウ</t>
    </rPh>
    <rPh sb="3" eb="5">
      <t>イワテ</t>
    </rPh>
    <rPh sb="5" eb="6">
      <t>ケン</t>
    </rPh>
    <rPh sb="6" eb="8">
      <t>イリョウ</t>
    </rPh>
    <rPh sb="8" eb="9">
      <t>キョク</t>
    </rPh>
    <rPh sb="9" eb="11">
      <t>ケイエイ</t>
    </rPh>
    <rPh sb="11" eb="13">
      <t>カンリ</t>
    </rPh>
    <rPh sb="13" eb="14">
      <t>カ</t>
    </rPh>
    <phoneticPr fontId="3"/>
  </si>
  <si>
    <t>１１．労働・社会保障</t>
    <rPh sb="3" eb="5">
      <t>ロウドウ</t>
    </rPh>
    <rPh sb="6" eb="8">
      <t>シャカイ</t>
    </rPh>
    <rPh sb="8" eb="10">
      <t>ホショウ</t>
    </rPh>
    <phoneticPr fontId="3"/>
  </si>
  <si>
    <t>…</t>
    <phoneticPr fontId="3"/>
  </si>
  <si>
    <t>*</t>
  </si>
  <si>
    <t>（注）「求人数」は新規求人数であり、「充足数」には月間有効求人数への充足を含む。</t>
    <rPh sb="1" eb="2">
      <t>チュウ</t>
    </rPh>
    <rPh sb="4" eb="7">
      <t>キュウジンスウ</t>
    </rPh>
    <rPh sb="9" eb="11">
      <t>シンキ</t>
    </rPh>
    <rPh sb="11" eb="14">
      <t>キュウジンスウ</t>
    </rPh>
    <rPh sb="19" eb="21">
      <t>ジュウソク</t>
    </rPh>
    <rPh sb="21" eb="22">
      <t>スウ</t>
    </rPh>
    <rPh sb="25" eb="27">
      <t>ゲッカン</t>
    </rPh>
    <rPh sb="27" eb="29">
      <t>ユウコウ</t>
    </rPh>
    <rPh sb="29" eb="32">
      <t>キュウジンスウ</t>
    </rPh>
    <rPh sb="34" eb="36">
      <t>ジュウソク</t>
    </rPh>
    <rPh sb="37" eb="38">
      <t>フク</t>
    </rPh>
    <phoneticPr fontId="3"/>
  </si>
  <si>
    <t>　　　平成20年度より後期高齢者医療制度の創設のため、被保険者等が減となる。</t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3"/>
  </si>
  <si>
    <t>　　　四種混合とは、破傷風、ジフテリア、百日せき、ポリオ</t>
    <rPh sb="3" eb="4">
      <t>ヨン</t>
    </rPh>
    <rPh sb="4" eb="5">
      <t>シュ</t>
    </rPh>
    <rPh sb="5" eb="7">
      <t>コンゴウ</t>
    </rPh>
    <rPh sb="10" eb="13">
      <t>ハショウフウ</t>
    </rPh>
    <rPh sb="20" eb="22">
      <t>ヒャクニチ</t>
    </rPh>
    <phoneticPr fontId="3"/>
  </si>
  <si>
    <t>平</t>
  </si>
  <si>
    <t>平</t>
    <phoneticPr fontId="3"/>
  </si>
  <si>
    <t>資料：保健福祉課</t>
    <rPh sb="0" eb="2">
      <t>シリョウ</t>
    </rPh>
    <rPh sb="3" eb="5">
      <t>ホケン</t>
    </rPh>
    <rPh sb="5" eb="8">
      <t>フクシカ</t>
    </rPh>
    <phoneticPr fontId="3"/>
  </si>
  <si>
    <t>平成</t>
  </si>
  <si>
    <t>平成19</t>
    <phoneticPr fontId="3"/>
  </si>
  <si>
    <t>資料：子ども未来課</t>
    <rPh sb="0" eb="2">
      <t>シリョウ</t>
    </rPh>
    <rPh sb="3" eb="4">
      <t>コ</t>
    </rPh>
    <rPh sb="6" eb="8">
      <t>ミライ</t>
    </rPh>
    <rPh sb="8" eb="9">
      <t>カ</t>
    </rPh>
    <phoneticPr fontId="3"/>
  </si>
  <si>
    <t>資料：保健福祉課（延べ人数）</t>
    <rPh sb="0" eb="2">
      <t>シリョウ</t>
    </rPh>
    <rPh sb="3" eb="5">
      <t>ホケン</t>
    </rPh>
    <rPh sb="5" eb="8">
      <t>フクシカ</t>
    </rPh>
    <rPh sb="7" eb="8">
      <t>カ</t>
    </rPh>
    <rPh sb="9" eb="10">
      <t>ノ</t>
    </rPh>
    <rPh sb="11" eb="13">
      <t>ニンズウ</t>
    </rPh>
    <phoneticPr fontId="3"/>
  </si>
  <si>
    <t>資料：まちづくり推進課</t>
    <rPh sb="0" eb="2">
      <t>シリョウ</t>
    </rPh>
    <rPh sb="8" eb="10">
      <t>スイシン</t>
    </rPh>
    <rPh sb="10" eb="11">
      <t>カ</t>
    </rPh>
    <phoneticPr fontId="3"/>
  </si>
  <si>
    <t>.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</si>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</sst>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[Red]\-#,##0.0"/>
  </numFmts>
  <fonts count="2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2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3"/>
      <color theme="1"/>
      <name val="ＭＳ Ｐゴシック"/>
      <family val="3"/>
      <charset val="128"/>
      <scheme val="major"/>
    </font>
    <font>
      <sz val="13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ajor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59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15" xfId="0" applyFont="1" applyBorder="1"/>
    <xf numFmtId="0" fontId="6" fillId="0" borderId="0" xfId="0" applyFont="1" applyAlignment="1"/>
    <xf numFmtId="0" fontId="6" fillId="0" borderId="13" xfId="0" applyFont="1" applyBorder="1"/>
    <xf numFmtId="0" fontId="6" fillId="0" borderId="0" xfId="0" applyFont="1" applyFill="1" applyBorder="1"/>
    <xf numFmtId="0" fontId="6" fillId="0" borderId="14" xfId="0" applyFont="1" applyBorder="1"/>
    <xf numFmtId="0" fontId="2" fillId="0" borderId="15" xfId="0" applyFont="1" applyBorder="1"/>
    <xf numFmtId="0" fontId="2" fillId="0" borderId="0" xfId="0" applyFont="1" applyBorder="1"/>
    <xf numFmtId="0" fontId="6" fillId="0" borderId="11" xfId="0" applyFont="1" applyBorder="1" applyAlignment="1">
      <alignment horizontal="center"/>
    </xf>
    <xf numFmtId="38" fontId="6" fillId="0" borderId="14" xfId="1" applyFont="1" applyFill="1" applyBorder="1" applyAlignment="1"/>
    <xf numFmtId="38" fontId="6" fillId="0" borderId="0" xfId="1" applyFont="1" applyFill="1" applyAlignment="1"/>
    <xf numFmtId="38" fontId="6" fillId="2" borderId="14" xfId="1" applyFont="1" applyFill="1" applyBorder="1" applyAlignment="1"/>
    <xf numFmtId="38" fontId="6" fillId="3" borderId="0" xfId="1" applyFont="1" applyFill="1" applyAlignment="1"/>
    <xf numFmtId="38" fontId="6" fillId="3" borderId="0" xfId="1" applyFont="1" applyFill="1" applyAlignment="1">
      <alignment horizontal="right"/>
    </xf>
    <xf numFmtId="38" fontId="0" fillId="0" borderId="0" xfId="1" applyFont="1" applyFill="1" applyBorder="1" applyAlignment="1"/>
    <xf numFmtId="0" fontId="2" fillId="0" borderId="1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/>
    <xf numFmtId="0" fontId="14" fillId="0" borderId="0" xfId="0" applyFont="1"/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4" xfId="0" applyFont="1" applyBorder="1"/>
    <xf numFmtId="38" fontId="6" fillId="0" borderId="0" xfId="1" applyFont="1" applyAlignment="1">
      <alignment horizontal="right"/>
    </xf>
    <xf numFmtId="177" fontId="6" fillId="0" borderId="0" xfId="1" applyNumberFormat="1" applyFont="1" applyAlignment="1">
      <alignment horizontal="right"/>
    </xf>
    <xf numFmtId="177" fontId="6" fillId="0" borderId="0" xfId="1" applyNumberFormat="1" applyFont="1" applyFill="1" applyAlignment="1">
      <alignment horizontal="right"/>
    </xf>
    <xf numFmtId="38" fontId="2" fillId="2" borderId="14" xfId="1" applyFont="1" applyFill="1" applyBorder="1" applyAlignment="1"/>
    <xf numFmtId="38" fontId="2" fillId="3" borderId="0" xfId="1" applyFont="1" applyFill="1" applyAlignment="1">
      <alignment horizontal="right"/>
    </xf>
    <xf numFmtId="0" fontId="6" fillId="0" borderId="19" xfId="0" applyFont="1" applyBorder="1" applyAlignment="1"/>
    <xf numFmtId="0" fontId="2" fillId="0" borderId="23" xfId="0" applyFont="1" applyBorder="1"/>
    <xf numFmtId="0" fontId="2" fillId="0" borderId="15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177" fontId="6" fillId="3" borderId="0" xfId="1" applyNumberFormat="1" applyFont="1" applyFill="1" applyAlignment="1">
      <alignment horizontal="right"/>
    </xf>
    <xf numFmtId="177" fontId="6" fillId="2" borderId="0" xfId="1" applyNumberFormat="1" applyFont="1" applyFill="1" applyAlignment="1">
      <alignment horizontal="right"/>
    </xf>
    <xf numFmtId="0" fontId="2" fillId="0" borderId="14" xfId="0" applyFont="1" applyFill="1" applyBorder="1"/>
    <xf numFmtId="38" fontId="6" fillId="0" borderId="1" xfId="1" applyFont="1" applyBorder="1" applyAlignment="1">
      <alignment horizontal="right"/>
    </xf>
    <xf numFmtId="177" fontId="6" fillId="0" borderId="1" xfId="0" applyNumberFormat="1" applyFont="1" applyBorder="1"/>
    <xf numFmtId="38" fontId="2" fillId="0" borderId="0" xfId="1" applyFont="1" applyBorder="1" applyAlignment="1">
      <alignment horizontal="right"/>
    </xf>
    <xf numFmtId="177" fontId="2" fillId="0" borderId="0" xfId="0" applyNumberFormat="1" applyFont="1" applyBorder="1"/>
    <xf numFmtId="177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2" borderId="14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38" fontId="6" fillId="0" borderId="19" xfId="1" applyFont="1" applyBorder="1" applyAlignment="1">
      <alignment horizontal="right"/>
    </xf>
    <xf numFmtId="38" fontId="6" fillId="0" borderId="14" xfId="1" applyFont="1" applyBorder="1" applyAlignment="1">
      <alignment horizontal="right"/>
    </xf>
    <xf numFmtId="0" fontId="4" fillId="0" borderId="0" xfId="0" applyFont="1" applyAlignment="1"/>
    <xf numFmtId="0" fontId="15" fillId="0" borderId="0" xfId="0" applyFont="1" applyAlignment="1"/>
    <xf numFmtId="0" fontId="2" fillId="0" borderId="19" xfId="0" applyFont="1" applyBorder="1" applyAlignment="1">
      <alignment horizontal="left"/>
    </xf>
    <xf numFmtId="0" fontId="2" fillId="0" borderId="0" xfId="0" applyFont="1" applyAlignment="1">
      <alignment horizontal="left"/>
    </xf>
    <xf numFmtId="38" fontId="6" fillId="2" borderId="0" xfId="1" applyFont="1" applyFill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distributed" justifyLastLine="1"/>
    </xf>
    <xf numFmtId="0" fontId="2" fillId="0" borderId="13" xfId="0" applyFont="1" applyBorder="1" applyAlignment="1">
      <alignment horizontal="distributed" justifyLastLine="1"/>
    </xf>
    <xf numFmtId="0" fontId="2" fillId="0" borderId="25" xfId="0" applyFont="1" applyBorder="1" applyAlignment="1">
      <alignment horizontal="distributed" justifyLastLine="1"/>
    </xf>
    <xf numFmtId="0" fontId="2" fillId="0" borderId="0" xfId="0" applyFont="1" applyBorder="1" applyAlignment="1"/>
    <xf numFmtId="0" fontId="2" fillId="0" borderId="9" xfId="0" applyFont="1" applyBorder="1" applyAlignment="1">
      <alignment horizontal="distributed" justifyLastLine="1"/>
    </xf>
    <xf numFmtId="0" fontId="2" fillId="0" borderId="17" xfId="0" applyFont="1" applyBorder="1" applyAlignment="1">
      <alignment horizontal="distributed" justifyLastLine="1"/>
    </xf>
    <xf numFmtId="0" fontId="2" fillId="0" borderId="18" xfId="0" applyFont="1" applyFill="1" applyBorder="1" applyAlignment="1">
      <alignment horizontal="center"/>
    </xf>
    <xf numFmtId="0" fontId="2" fillId="0" borderId="13" xfId="0" applyFont="1" applyBorder="1"/>
    <xf numFmtId="38" fontId="2" fillId="2" borderId="0" xfId="1" applyFont="1" applyFill="1" applyAlignment="1">
      <alignment horizontal="right"/>
    </xf>
    <xf numFmtId="0" fontId="2" fillId="3" borderId="0" xfId="0" applyFont="1" applyFill="1"/>
    <xf numFmtId="40" fontId="6" fillId="0" borderId="0" xfId="1" applyNumberFormat="1" applyFont="1" applyFill="1" applyBorder="1" applyAlignment="1"/>
    <xf numFmtId="0" fontId="16" fillId="0" borderId="0" xfId="0" applyFont="1"/>
    <xf numFmtId="0" fontId="6" fillId="0" borderId="11" xfId="0" applyFont="1" applyBorder="1" applyAlignment="1"/>
    <xf numFmtId="38" fontId="6" fillId="0" borderId="0" xfId="1" applyFont="1" applyFill="1" applyBorder="1" applyAlignment="1"/>
    <xf numFmtId="38" fontId="6" fillId="2" borderId="0" xfId="1" applyFont="1" applyFill="1" applyBorder="1" applyAlignment="1"/>
    <xf numFmtId="0" fontId="6" fillId="0" borderId="0" xfId="0" applyFont="1" applyAlignment="1">
      <alignment horizontal="left"/>
    </xf>
    <xf numFmtId="0" fontId="6" fillId="0" borderId="14" xfId="0" applyFont="1" applyFill="1" applyBorder="1"/>
    <xf numFmtId="0" fontId="6" fillId="3" borderId="14" xfId="0" applyFont="1" applyFill="1" applyBorder="1"/>
    <xf numFmtId="0" fontId="6" fillId="2" borderId="14" xfId="0" applyFont="1" applyFill="1" applyBorder="1"/>
    <xf numFmtId="0" fontId="6" fillId="0" borderId="0" xfId="0" applyFont="1" applyAlignment="1">
      <alignment horizontal="distributed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6" fillId="0" borderId="11" xfId="0" applyFont="1" applyBorder="1" applyAlignment="1">
      <alignment vertical="top" textRotation="255" wrapText="1"/>
    </xf>
    <xf numFmtId="0" fontId="6" fillId="0" borderId="11" xfId="0" applyFont="1" applyBorder="1" applyAlignment="1">
      <alignment horizontal="center" vertical="top" textRotation="255" wrapText="1"/>
    </xf>
    <xf numFmtId="0" fontId="2" fillId="0" borderId="22" xfId="0" applyFont="1" applyBorder="1"/>
    <xf numFmtId="0" fontId="2" fillId="0" borderId="0" xfId="0" applyFont="1" applyAlignment="1">
      <alignment horizontal="right"/>
    </xf>
    <xf numFmtId="38" fontId="6" fillId="0" borderId="0" xfId="1" applyFont="1" applyAlignment="1">
      <alignment horizontal="right"/>
    </xf>
    <xf numFmtId="38" fontId="6" fillId="0" borderId="0" xfId="1" applyFont="1" applyFill="1" applyAlignment="1">
      <alignment horizontal="right"/>
    </xf>
    <xf numFmtId="38" fontId="6" fillId="3" borderId="0" xfId="1" applyFont="1" applyFill="1" applyAlignment="1">
      <alignment horizontal="right"/>
    </xf>
    <xf numFmtId="38" fontId="6" fillId="0" borderId="14" xfId="1" applyFont="1" applyBorder="1" applyAlignment="1">
      <alignment horizontal="right"/>
    </xf>
    <xf numFmtId="0" fontId="2" fillId="0" borderId="0" xfId="0" applyFont="1" applyAlignment="1">
      <alignment horizontal="center"/>
    </xf>
    <xf numFmtId="177" fontId="6" fillId="0" borderId="0" xfId="1" applyNumberFormat="1" applyFont="1" applyAlignment="1">
      <alignment horizontal="right"/>
    </xf>
    <xf numFmtId="177" fontId="6" fillId="0" borderId="0" xfId="1" applyNumberFormat="1" applyFont="1" applyFill="1" applyAlignment="1">
      <alignment horizontal="right"/>
    </xf>
    <xf numFmtId="177" fontId="6" fillId="3" borderId="0" xfId="1" applyNumberFormat="1" applyFont="1" applyFill="1" applyAlignment="1">
      <alignment horizontal="right"/>
    </xf>
    <xf numFmtId="177" fontId="6" fillId="2" borderId="0" xfId="1" applyNumberFormat="1" applyFont="1" applyFill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38" fontId="2" fillId="2" borderId="14" xfId="1" applyFont="1" applyFill="1" applyBorder="1" applyAlignment="1"/>
    <xf numFmtId="38" fontId="2" fillId="2" borderId="0" xfId="1" applyFont="1" applyFill="1" applyAlignment="1">
      <alignment horizontal="right"/>
    </xf>
    <xf numFmtId="177" fontId="2" fillId="0" borderId="0" xfId="1" applyNumberFormat="1" applyFont="1" applyFill="1" applyAlignment="1"/>
    <xf numFmtId="38" fontId="6" fillId="3" borderId="0" xfId="1" applyFont="1" applyFill="1" applyAlignment="1">
      <alignment horizontal="right"/>
    </xf>
    <xf numFmtId="38" fontId="6" fillId="0" borderId="0" xfId="1" applyFont="1" applyAlignment="1">
      <alignment horizontal="right"/>
    </xf>
    <xf numFmtId="0" fontId="6" fillId="0" borderId="17" xfId="0" applyFont="1" applyBorder="1" applyAlignment="1">
      <alignment horizontal="distributed" justifyLastLine="1"/>
    </xf>
    <xf numFmtId="0" fontId="6" fillId="0" borderId="0" xfId="0" applyFont="1" applyAlignment="1">
      <alignment horizontal="distributed" justifyLastLine="1"/>
    </xf>
    <xf numFmtId="0" fontId="6" fillId="0" borderId="0" xfId="0" applyFont="1" applyAlignment="1">
      <alignment horizontal="right"/>
    </xf>
    <xf numFmtId="0" fontId="6" fillId="0" borderId="16" xfId="0" applyFont="1" applyBorder="1" applyAlignment="1">
      <alignment horizontal="distributed" justifyLastLine="1"/>
    </xf>
    <xf numFmtId="38" fontId="6" fillId="0" borderId="0" xfId="1" applyFont="1" applyAlignment="1"/>
    <xf numFmtId="0" fontId="6" fillId="0" borderId="9" xfId="0" applyFont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77" fontId="18" fillId="0" borderId="0" xfId="1" applyNumberFormat="1" applyFont="1" applyFill="1" applyAlignment="1"/>
    <xf numFmtId="0" fontId="2" fillId="0" borderId="0" xfId="0" applyFont="1" applyAlignment="1">
      <alignment horizontal="right"/>
    </xf>
    <xf numFmtId="0" fontId="0" fillId="0" borderId="6" xfId="0" applyBorder="1"/>
    <xf numFmtId="0" fontId="6" fillId="0" borderId="4" xfId="0" applyFont="1" applyFill="1" applyBorder="1" applyAlignment="1">
      <alignment vertical="center" textRotation="255" wrapText="1"/>
    </xf>
    <xf numFmtId="0" fontId="6" fillId="0" borderId="14" xfId="0" applyFont="1" applyFill="1" applyBorder="1" applyAlignment="1">
      <alignment vertical="center" textRotation="255"/>
    </xf>
    <xf numFmtId="0" fontId="6" fillId="0" borderId="4" xfId="0" applyFont="1" applyFill="1" applyBorder="1" applyAlignment="1">
      <alignment vertical="center" textRotation="255"/>
    </xf>
    <xf numFmtId="0" fontId="6" fillId="0" borderId="4" xfId="0" applyFont="1" applyFill="1" applyBorder="1" applyAlignment="1">
      <alignment vertical="center" textRotation="255" shrinkToFit="1"/>
    </xf>
    <xf numFmtId="0" fontId="6" fillId="0" borderId="18" xfId="0" applyFont="1" applyFill="1" applyBorder="1" applyAlignment="1">
      <alignment vertical="center" textRotation="255"/>
    </xf>
    <xf numFmtId="38" fontId="6" fillId="0" borderId="0" xfId="1" applyFont="1" applyFill="1" applyBorder="1" applyAlignment="1">
      <alignment shrinkToFit="1"/>
    </xf>
    <xf numFmtId="0" fontId="13" fillId="0" borderId="0" xfId="0" applyFont="1" applyFill="1" applyAlignment="1"/>
    <xf numFmtId="0" fontId="2" fillId="0" borderId="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distributed" justifyLastLine="1"/>
    </xf>
    <xf numFmtId="0" fontId="6" fillId="0" borderId="18" xfId="0" applyFont="1" applyFill="1" applyBorder="1" applyAlignment="1">
      <alignment horizontal="distributed" justifyLastLine="1"/>
    </xf>
    <xf numFmtId="0" fontId="6" fillId="0" borderId="0" xfId="0" applyFont="1" applyFill="1"/>
    <xf numFmtId="0" fontId="6" fillId="0" borderId="15" xfId="0" applyFont="1" applyFill="1" applyBorder="1"/>
    <xf numFmtId="0" fontId="6" fillId="0" borderId="1" xfId="0" applyFont="1" applyFill="1" applyBorder="1"/>
    <xf numFmtId="38" fontId="6" fillId="0" borderId="0" xfId="1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21" fillId="0" borderId="0" xfId="0" applyFont="1" applyAlignment="1"/>
    <xf numFmtId="0" fontId="24" fillId="0" borderId="0" xfId="0" applyFont="1"/>
    <xf numFmtId="0" fontId="25" fillId="0" borderId="0" xfId="0" applyFont="1"/>
    <xf numFmtId="0" fontId="2" fillId="0" borderId="14" xfId="0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Alignment="1"/>
    <xf numFmtId="38" fontId="2" fillId="0" borderId="14" xfId="1" applyFont="1" applyFill="1" applyBorder="1" applyAlignment="1"/>
    <xf numFmtId="38" fontId="6" fillId="0" borderId="0" xfId="1" applyFont="1" applyFill="1" applyBorder="1" applyAlignment="1">
      <alignment horizontal="right"/>
    </xf>
    <xf numFmtId="0" fontId="6" fillId="0" borderId="19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Alignment="1">
      <alignment horizontal="center"/>
    </xf>
    <xf numFmtId="38" fontId="2" fillId="0" borderId="1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6" fillId="0" borderId="4" xfId="0" applyFont="1" applyFill="1" applyBorder="1" applyAlignment="1">
      <alignment horizontal="center"/>
    </xf>
    <xf numFmtId="3" fontId="6" fillId="0" borderId="0" xfId="0" applyNumberFormat="1" applyFont="1" applyFill="1"/>
    <xf numFmtId="0" fontId="0" fillId="0" borderId="0" xfId="0" applyFill="1" applyBorder="1" applyAlignment="1">
      <alignment horizontal="center"/>
    </xf>
    <xf numFmtId="38" fontId="6" fillId="0" borderId="0" xfId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38" fontId="6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0" fontId="6" fillId="0" borderId="4" xfId="0" applyFont="1" applyFill="1" applyBorder="1" applyAlignment="1">
      <alignment horizontal="distributed" justifyLastLine="1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Alignment="1">
      <alignment horizontal="right"/>
    </xf>
    <xf numFmtId="38" fontId="2" fillId="0" borderId="14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8" fontId="2" fillId="0" borderId="0" xfId="1" applyFont="1" applyFill="1" applyBorder="1" applyAlignment="1"/>
    <xf numFmtId="38" fontId="2" fillId="0" borderId="0" xfId="1" applyFont="1" applyFill="1" applyAlignment="1"/>
    <xf numFmtId="177" fontId="6" fillId="0" borderId="0" xfId="1" applyNumberFormat="1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4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0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 applyBorder="1" applyAlignment="1"/>
    <xf numFmtId="0" fontId="6" fillId="0" borderId="11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left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7" fillId="0" borderId="1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6" fillId="0" borderId="0" xfId="0" applyFont="1" applyFill="1" applyAlignment="1"/>
    <xf numFmtId="0" fontId="0" fillId="0" borderId="0" xfId="0" applyFill="1" applyBorder="1" applyAlignment="1">
      <alignment justifyLastLine="1"/>
    </xf>
    <xf numFmtId="0" fontId="9" fillId="0" borderId="0" xfId="0" applyFont="1" applyFill="1" applyBorder="1" applyAlignment="1">
      <alignment vertical="center"/>
    </xf>
    <xf numFmtId="0" fontId="6" fillId="0" borderId="13" xfId="0" applyFont="1" applyFill="1" applyBorder="1"/>
    <xf numFmtId="0" fontId="2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right"/>
    </xf>
    <xf numFmtId="0" fontId="6" fillId="0" borderId="11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0" fillId="0" borderId="0" xfId="0" applyFill="1" applyBorder="1" applyAlignment="1">
      <alignment horizontal="distributed" justifyLastLine="1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1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0" fillId="0" borderId="0" xfId="0" applyFont="1" applyFill="1" applyAlignment="1"/>
    <xf numFmtId="0" fontId="2" fillId="0" borderId="4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3" xfId="0" applyFont="1" applyFill="1" applyBorder="1"/>
    <xf numFmtId="0" fontId="15" fillId="0" borderId="0" xfId="0" applyFont="1" applyFill="1" applyAlignment="1"/>
    <xf numFmtId="0" fontId="14" fillId="0" borderId="0" xfId="0" applyFont="1" applyFill="1"/>
    <xf numFmtId="38" fontId="6" fillId="0" borderId="1" xfId="1" applyFont="1" applyFill="1" applyBorder="1" applyAlignment="1">
      <alignment horizontal="right"/>
    </xf>
    <xf numFmtId="177" fontId="6" fillId="0" borderId="1" xfId="0" applyNumberFormat="1" applyFont="1" applyFill="1" applyBorder="1"/>
    <xf numFmtId="177" fontId="2" fillId="0" borderId="0" xfId="0" applyNumberFormat="1" applyFont="1" applyFill="1" applyBorder="1"/>
    <xf numFmtId="177" fontId="2" fillId="0" borderId="0" xfId="0" applyNumberFormat="1" applyFont="1" applyFill="1" applyBorder="1" applyAlignment="1">
      <alignment horizontal="right"/>
    </xf>
    <xf numFmtId="0" fontId="6" fillId="0" borderId="22" xfId="0" applyFont="1" applyFill="1" applyBorder="1"/>
    <xf numFmtId="0" fontId="2" fillId="0" borderId="15" xfId="0" applyFont="1" applyFill="1" applyBorder="1" applyAlignment="1">
      <alignment horizontal="center"/>
    </xf>
    <xf numFmtId="0" fontId="23" fillId="0" borderId="0" xfId="0" applyFont="1" applyFill="1" applyAlignment="1"/>
    <xf numFmtId="0" fontId="22" fillId="0" borderId="0" xfId="0" applyFont="1" applyFill="1"/>
    <xf numFmtId="0" fontId="6" fillId="0" borderId="2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center" vertical="center"/>
    </xf>
    <xf numFmtId="0" fontId="19" fillId="0" borderId="14" xfId="0" applyFont="1" applyFill="1" applyBorder="1"/>
    <xf numFmtId="0" fontId="16" fillId="0" borderId="0" xfId="0" applyFont="1" applyFill="1"/>
    <xf numFmtId="0" fontId="6" fillId="0" borderId="16" xfId="0" applyFont="1" applyFill="1" applyBorder="1" applyAlignment="1">
      <alignment horizontal="distributed" justifyLastLine="1"/>
    </xf>
    <xf numFmtId="0" fontId="6" fillId="0" borderId="17" xfId="0" applyFont="1" applyFill="1" applyBorder="1" applyAlignment="1">
      <alignment horizontal="distributed" justifyLastLine="1"/>
    </xf>
    <xf numFmtId="0" fontId="6" fillId="0" borderId="0" xfId="0" applyFont="1" applyFill="1" applyAlignment="1">
      <alignment horizontal="distributed" justifyLastLine="1"/>
    </xf>
    <xf numFmtId="0" fontId="6" fillId="0" borderId="0" xfId="0" applyFont="1" applyFill="1" applyAlignment="1">
      <alignment horizontal="distributed"/>
    </xf>
    <xf numFmtId="0" fontId="19" fillId="0" borderId="14" xfId="0" applyFont="1" applyFill="1" applyBorder="1" applyAlignment="1">
      <alignment horizontal="right"/>
    </xf>
    <xf numFmtId="0" fontId="18" fillId="0" borderId="0" xfId="0" applyFont="1" applyFill="1"/>
    <xf numFmtId="0" fontId="19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26" fillId="0" borderId="0" xfId="0" applyFont="1" applyFill="1"/>
    <xf numFmtId="0" fontId="19" fillId="0" borderId="0" xfId="0" applyFont="1" applyFill="1"/>
    <xf numFmtId="0" fontId="19" fillId="0" borderId="0" xfId="0" applyNumberFormat="1" applyFont="1" applyFill="1" applyAlignment="1">
      <alignment horizontal="right"/>
    </xf>
    <xf numFmtId="49" fontId="19" fillId="0" borderId="0" xfId="0" applyNumberFormat="1" applyFont="1" applyFill="1" applyAlignment="1">
      <alignment horizontal="right"/>
    </xf>
    <xf numFmtId="176" fontId="19" fillId="0" borderId="0" xfId="0" applyNumberFormat="1" applyFont="1" applyFill="1" applyAlignment="1">
      <alignment horizontal="right"/>
    </xf>
    <xf numFmtId="0" fontId="6" fillId="0" borderId="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2" fillId="0" borderId="22" xfId="0" applyFont="1" applyFill="1" applyBorder="1"/>
    <xf numFmtId="0" fontId="2" fillId="0" borderId="13" xfId="0" applyFont="1" applyFill="1" applyBorder="1"/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justifyLastLine="1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1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/>
    </xf>
    <xf numFmtId="0" fontId="17" fillId="0" borderId="0" xfId="0" applyFont="1" applyFill="1"/>
    <xf numFmtId="0" fontId="2" fillId="0" borderId="2" xfId="0" applyFont="1" applyFill="1" applyBorder="1"/>
    <xf numFmtId="38" fontId="6" fillId="0" borderId="0" xfId="1" applyFont="1" applyFill="1" applyBorder="1" applyAlignment="1">
      <alignment horizontal="right"/>
    </xf>
    <xf numFmtId="38" fontId="6" fillId="0" borderId="19" xfId="1" applyFont="1" applyFill="1" applyBorder="1" applyAlignment="1">
      <alignment horizontal="right"/>
    </xf>
    <xf numFmtId="38" fontId="6" fillId="0" borderId="14" xfId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6" xfId="0" applyFont="1" applyFill="1" applyBorder="1" applyAlignment="1">
      <alignment horizontal="center" vertical="center" justifyLastLine="1"/>
    </xf>
    <xf numFmtId="0" fontId="10" fillId="0" borderId="4" xfId="0" applyFont="1" applyFill="1" applyBorder="1" applyAlignment="1">
      <alignment horizontal="distributed" vertical="center" wrapText="1" justifyLastLine="1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6" xfId="0" applyFont="1" applyFill="1" applyBorder="1" applyAlignment="1">
      <alignment horizontal="distributed" vertical="center" wrapText="1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center" vertical="center" justifyLastLine="1"/>
    </xf>
    <xf numFmtId="0" fontId="10" fillId="0" borderId="10" xfId="0" applyFont="1" applyFill="1" applyBorder="1" applyAlignment="1">
      <alignment horizontal="center" vertical="center" justifyLastLine="1"/>
    </xf>
    <xf numFmtId="0" fontId="10" fillId="0" borderId="9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38" fontId="19" fillId="0" borderId="14" xfId="1" applyFont="1" applyFill="1" applyBorder="1" applyAlignment="1">
      <alignment horizontal="right"/>
    </xf>
    <xf numFmtId="38" fontId="19" fillId="0" borderId="0" xfId="1" applyFont="1" applyFill="1" applyBorder="1" applyAlignment="1">
      <alignment horizontal="right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justifyLastLine="1"/>
    </xf>
    <xf numFmtId="0" fontId="6" fillId="0" borderId="5" xfId="0" applyFont="1" applyFill="1" applyBorder="1" applyAlignment="1">
      <alignment horizontal="distributed" justifyLastLine="1"/>
    </xf>
    <xf numFmtId="0" fontId="6" fillId="0" borderId="6" xfId="0" applyFont="1" applyFill="1" applyBorder="1" applyAlignment="1">
      <alignment horizontal="distributed" justifyLastLine="1"/>
    </xf>
    <xf numFmtId="0" fontId="6" fillId="0" borderId="14" xfId="0" applyFont="1" applyFill="1" applyBorder="1" applyAlignment="1">
      <alignment horizontal="distributed" justifyLastLine="1"/>
    </xf>
    <xf numFmtId="0" fontId="6" fillId="0" borderId="0" xfId="0" applyFont="1" applyFill="1" applyBorder="1" applyAlignment="1">
      <alignment horizontal="distributed" justifyLastLine="1"/>
    </xf>
    <xf numFmtId="0" fontId="6" fillId="0" borderId="9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38" fontId="6" fillId="0" borderId="14" xfId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38" fontId="6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0" fontId="6" fillId="0" borderId="9" xfId="0" applyFont="1" applyFill="1" applyBorder="1" applyAlignment="1">
      <alignment horizontal="distributed" justifyLastLine="1"/>
    </xf>
    <xf numFmtId="0" fontId="6" fillId="0" borderId="10" xfId="0" applyFont="1" applyFill="1" applyBorder="1" applyAlignment="1">
      <alignment horizontal="distributed" justifyLastLine="1"/>
    </xf>
    <xf numFmtId="0" fontId="6" fillId="0" borderId="12" xfId="0" applyFont="1" applyFill="1" applyBorder="1" applyAlignment="1">
      <alignment horizontal="distributed" justifyLastLine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38" fontId="6" fillId="0" borderId="0" xfId="1" applyFont="1" applyFill="1" applyAlignment="1">
      <alignment horizontal="right" wrapText="1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Alignment="1">
      <alignment horizontal="right"/>
    </xf>
    <xf numFmtId="38" fontId="2" fillId="0" borderId="14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38" fontId="2" fillId="0" borderId="0" xfId="1" applyFont="1" applyFill="1" applyBorder="1" applyAlignment="1"/>
    <xf numFmtId="38" fontId="2" fillId="0" borderId="0" xfId="1" applyFont="1" applyFill="1" applyAlignment="1"/>
    <xf numFmtId="0" fontId="2" fillId="0" borderId="5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8" fontId="2" fillId="3" borderId="0" xfId="1" applyFont="1" applyFill="1" applyAlignment="1">
      <alignment horizontal="center"/>
    </xf>
    <xf numFmtId="38" fontId="2" fillId="2" borderId="0" xfId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center"/>
    </xf>
    <xf numFmtId="38" fontId="2" fillId="2" borderId="14" xfId="1" applyFont="1" applyFill="1" applyBorder="1" applyAlignment="1">
      <alignment horizontal="right"/>
    </xf>
    <xf numFmtId="38" fontId="2" fillId="2" borderId="0" xfId="1" applyFont="1" applyFill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justifyLastLine="1"/>
    </xf>
    <xf numFmtId="0" fontId="2" fillId="0" borderId="5" xfId="0" applyFont="1" applyBorder="1" applyAlignment="1">
      <alignment horizontal="distributed" justifyLastLine="1"/>
    </xf>
    <xf numFmtId="0" fontId="2" fillId="0" borderId="6" xfId="0" applyFont="1" applyBorder="1" applyAlignment="1">
      <alignment horizontal="distributed" justifyLastLine="1"/>
    </xf>
    <xf numFmtId="0" fontId="2" fillId="0" borderId="16" xfId="0" applyFont="1" applyBorder="1" applyAlignment="1">
      <alignment horizontal="distributed" justifyLastLine="1"/>
    </xf>
    <xf numFmtId="0" fontId="2" fillId="0" borderId="2" xfId="0" applyFont="1" applyBorder="1" applyAlignment="1">
      <alignment horizontal="distributed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justifyLastLine="1"/>
    </xf>
    <xf numFmtId="0" fontId="2" fillId="0" borderId="7" xfId="0" applyFont="1" applyBorder="1" applyAlignment="1">
      <alignment horizontal="distributed" justifyLastLine="1"/>
    </xf>
    <xf numFmtId="0" fontId="2" fillId="0" borderId="22" xfId="0" applyFont="1" applyBorder="1" applyAlignment="1">
      <alignment horizontal="distributed" justifyLastLine="1"/>
    </xf>
    <xf numFmtId="0" fontId="2" fillId="0" borderId="12" xfId="0" applyFont="1" applyBorder="1" applyAlignment="1">
      <alignment horizontal="distributed" justifyLastLine="1"/>
    </xf>
    <xf numFmtId="0" fontId="2" fillId="0" borderId="10" xfId="0" applyFont="1" applyBorder="1" applyAlignment="1">
      <alignment horizontal="distributed" justifyLastLine="1"/>
    </xf>
    <xf numFmtId="0" fontId="2" fillId="0" borderId="14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 justifyLastLine="1"/>
    </xf>
    <xf numFmtId="0" fontId="2" fillId="0" borderId="8" xfId="0" applyFont="1" applyBorder="1" applyAlignment="1">
      <alignment horizontal="distributed" justifyLastLine="1"/>
    </xf>
    <xf numFmtId="0" fontId="2" fillId="0" borderId="12" xfId="0" applyFont="1" applyBorder="1" applyAlignment="1">
      <alignment horizontal="center" justifyLastLine="1"/>
    </xf>
    <xf numFmtId="0" fontId="2" fillId="0" borderId="9" xfId="0" applyFont="1" applyBorder="1" applyAlignment="1">
      <alignment horizontal="distributed" justifyLastLine="1"/>
    </xf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38" fontId="2" fillId="2" borderId="14" xfId="1" applyFont="1" applyFill="1" applyBorder="1" applyAlignment="1"/>
    <xf numFmtId="38" fontId="2" fillId="2" borderId="0" xfId="1" applyFont="1" applyFill="1" applyBorder="1" applyAlignment="1"/>
    <xf numFmtId="38" fontId="2" fillId="3" borderId="0" xfId="1" applyFont="1" applyFill="1" applyBorder="1" applyAlignment="1">
      <alignment horizontal="center"/>
    </xf>
    <xf numFmtId="38" fontId="6" fillId="2" borderId="14" xfId="1" applyFont="1" applyFill="1" applyBorder="1" applyAlignment="1">
      <alignment horizontal="right"/>
    </xf>
    <xf numFmtId="38" fontId="6" fillId="2" borderId="0" xfId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38" fontId="6" fillId="0" borderId="0" xfId="1" applyFont="1" applyAlignment="1">
      <alignment horizontal="right"/>
    </xf>
    <xf numFmtId="38" fontId="6" fillId="0" borderId="19" xfId="1" applyFont="1" applyBorder="1" applyAlignment="1">
      <alignment horizontal="right"/>
    </xf>
    <xf numFmtId="38" fontId="6" fillId="0" borderId="14" xfId="1" applyFont="1" applyBorder="1" applyAlignment="1">
      <alignment horizontal="right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horizontal="distributed" vertical="center" wrapText="1" justifyLastLine="1"/>
    </xf>
    <xf numFmtId="0" fontId="2" fillId="0" borderId="19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6" fillId="0" borderId="19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justifyLastLine="1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14" xfId="0" applyFont="1" applyFill="1" applyBorder="1" applyAlignment="1">
      <alignment horizontal="right"/>
    </xf>
    <xf numFmtId="0" fontId="6" fillId="0" borderId="16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177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38" fontId="2" fillId="3" borderId="0" xfId="1" applyFont="1" applyFill="1" applyAlignment="1">
      <alignment horizontal="right"/>
    </xf>
    <xf numFmtId="38" fontId="6" fillId="0" borderId="15" xfId="1" applyFont="1" applyBorder="1" applyAlignment="1">
      <alignment horizontal="right"/>
    </xf>
    <xf numFmtId="38" fontId="6" fillId="0" borderId="1" xfId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2" fillId="3" borderId="0" xfId="1" applyFont="1" applyFill="1" applyBorder="1" applyAlignment="1">
      <alignment horizontal="right"/>
    </xf>
    <xf numFmtId="38" fontId="6" fillId="3" borderId="14" xfId="1" applyFont="1" applyFill="1" applyBorder="1" applyAlignment="1">
      <alignment horizontal="right"/>
    </xf>
    <xf numFmtId="38" fontId="6" fillId="3" borderId="0" xfId="1" applyFont="1" applyFill="1" applyBorder="1" applyAlignment="1">
      <alignment horizontal="right"/>
    </xf>
    <xf numFmtId="38" fontId="6" fillId="3" borderId="0" xfId="1" applyFont="1" applyFill="1" applyAlignment="1">
      <alignment horizontal="right"/>
    </xf>
    <xf numFmtId="177" fontId="6" fillId="3" borderId="0" xfId="1" applyNumberFormat="1" applyFont="1" applyFill="1" applyAlignment="1">
      <alignment horizontal="right"/>
    </xf>
    <xf numFmtId="0" fontId="6" fillId="0" borderId="19" xfId="0" applyFont="1" applyBorder="1" applyAlignment="1"/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177" fontId="6" fillId="2" borderId="0" xfId="1" applyNumberFormat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38" fontId="6" fillId="0" borderId="0" xfId="1" applyNumberFormat="1" applyFont="1" applyAlignment="1">
      <alignment horizontal="right"/>
    </xf>
    <xf numFmtId="38" fontId="6" fillId="0" borderId="0" xfId="1" applyFont="1" applyBorder="1" applyAlignment="1">
      <alignment horizontal="right"/>
    </xf>
    <xf numFmtId="177" fontId="6" fillId="0" borderId="0" xfId="1" applyNumberFormat="1" applyFont="1" applyAlignment="1">
      <alignment horizontal="right"/>
    </xf>
    <xf numFmtId="38" fontId="6" fillId="0" borderId="0" xfId="1" applyNumberFormat="1" applyFont="1" applyFill="1" applyAlignment="1">
      <alignment horizontal="right"/>
    </xf>
    <xf numFmtId="0" fontId="6" fillId="0" borderId="13" xfId="0" applyFont="1" applyBorder="1" applyAlignment="1">
      <alignment horizontal="distributed" justifyLastLine="1"/>
    </xf>
    <xf numFmtId="0" fontId="6" fillId="0" borderId="22" xfId="0" applyFont="1" applyBorder="1" applyAlignment="1">
      <alignment horizontal="distributed" justifyLastLine="1"/>
    </xf>
    <xf numFmtId="0" fontId="6" fillId="0" borderId="17" xfId="0" applyFont="1" applyBorder="1" applyAlignment="1">
      <alignment horizontal="distributed" justifyLastLine="1"/>
    </xf>
    <xf numFmtId="0" fontId="6" fillId="0" borderId="7" xfId="0" applyFont="1" applyBorder="1" applyAlignment="1">
      <alignment horizontal="distributed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justifyLastLine="1"/>
    </xf>
    <xf numFmtId="0" fontId="6" fillId="0" borderId="5" xfId="0" applyFont="1" applyBorder="1" applyAlignment="1">
      <alignment horizontal="distributed" justifyLastLine="1"/>
    </xf>
    <xf numFmtId="0" fontId="6" fillId="0" borderId="6" xfId="0" applyFont="1" applyBorder="1" applyAlignment="1">
      <alignment horizontal="distributed" justifyLastLine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0" xfId="0" applyFont="1" applyBorder="1" applyAlignment="1">
      <alignment horizontal="distributed" justifyLastLine="1"/>
    </xf>
    <xf numFmtId="0" fontId="6" fillId="0" borderId="8" xfId="0" applyFont="1" applyBorder="1" applyAlignment="1">
      <alignment horizontal="distributed" justifyLastLine="1"/>
    </xf>
    <xf numFmtId="0" fontId="6" fillId="0" borderId="21" xfId="0" applyFont="1" applyBorder="1" applyAlignment="1">
      <alignment horizontal="distributed" justifyLastLine="1"/>
    </xf>
    <xf numFmtId="0" fontId="6" fillId="0" borderId="18" xfId="0" applyFont="1" applyBorder="1" applyAlignment="1">
      <alignment horizontal="distributed" justifyLastLine="1"/>
    </xf>
    <xf numFmtId="0" fontId="6" fillId="0" borderId="11" xfId="0" applyFont="1" applyBorder="1" applyAlignment="1">
      <alignment horizontal="distributed" justifyLastLine="1"/>
    </xf>
    <xf numFmtId="0" fontId="6" fillId="0" borderId="21" xfId="0" applyFont="1" applyBorder="1" applyAlignment="1">
      <alignment horizontal="center" justifyLastLine="1"/>
    </xf>
    <xf numFmtId="0" fontId="6" fillId="0" borderId="18" xfId="0" applyFont="1" applyBorder="1" applyAlignment="1">
      <alignment horizontal="center" justifyLastLine="1"/>
    </xf>
    <xf numFmtId="177" fontId="6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38" fontId="6" fillId="0" borderId="0" xfId="1" applyFont="1" applyFill="1" applyBorder="1" applyAlignment="1">
      <alignment horizontal="right" shrinkToFit="1"/>
    </xf>
    <xf numFmtId="0" fontId="0" fillId="0" borderId="0" xfId="0" applyFill="1" applyAlignment="1">
      <alignment horizontal="right" shrinkToFit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38" fontId="6" fillId="0" borderId="15" xfId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/>
    </xf>
    <xf numFmtId="0" fontId="6" fillId="0" borderId="11" xfId="0" applyFont="1" applyFill="1" applyBorder="1" applyAlignment="1">
      <alignment horizontal="distributed" justifyLastLine="1"/>
    </xf>
    <xf numFmtId="0" fontId="6" fillId="0" borderId="13" xfId="0" applyFont="1" applyFill="1" applyBorder="1" applyAlignment="1">
      <alignment horizontal="distributed" justifyLastLine="1"/>
    </xf>
    <xf numFmtId="0" fontId="6" fillId="0" borderId="22" xfId="0" applyFont="1" applyFill="1" applyBorder="1" applyAlignment="1">
      <alignment horizontal="distributed" justifyLastLine="1"/>
    </xf>
    <xf numFmtId="0" fontId="6" fillId="0" borderId="17" xfId="0" applyFont="1" applyFill="1" applyBorder="1" applyAlignment="1">
      <alignment horizontal="distributed" justifyLastLine="1"/>
    </xf>
    <xf numFmtId="0" fontId="6" fillId="0" borderId="7" xfId="0" applyFont="1" applyFill="1" applyBorder="1" applyAlignment="1">
      <alignment horizontal="distributed" justifyLastLine="1"/>
    </xf>
    <xf numFmtId="0" fontId="6" fillId="0" borderId="20" xfId="0" applyFont="1" applyFill="1" applyBorder="1" applyAlignment="1">
      <alignment horizontal="distributed" justifyLastLine="1"/>
    </xf>
    <xf numFmtId="0" fontId="6" fillId="0" borderId="8" xfId="0" applyFont="1" applyFill="1" applyBorder="1" applyAlignment="1">
      <alignment horizontal="distributed" justifyLastLine="1"/>
    </xf>
    <xf numFmtId="0" fontId="6" fillId="0" borderId="21" xfId="0" applyFont="1" applyFill="1" applyBorder="1" applyAlignment="1">
      <alignment horizontal="distributed" justifyLastLine="1"/>
    </xf>
    <xf numFmtId="0" fontId="6" fillId="0" borderId="18" xfId="0" applyFont="1" applyFill="1" applyBorder="1" applyAlignment="1">
      <alignment horizontal="distributed" justifyLastLine="1"/>
    </xf>
    <xf numFmtId="0" fontId="6" fillId="0" borderId="21" xfId="0" applyFont="1" applyFill="1" applyBorder="1" applyAlignment="1">
      <alignment horizontal="center" justifyLastLine="1"/>
    </xf>
    <xf numFmtId="0" fontId="6" fillId="0" borderId="18" xfId="0" applyFont="1" applyFill="1" applyBorder="1" applyAlignment="1">
      <alignment horizontal="center" justifyLastLine="1"/>
    </xf>
    <xf numFmtId="0" fontId="6" fillId="0" borderId="0" xfId="0" applyFont="1" applyFill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distributed" vertical="top"/>
    </xf>
    <xf numFmtId="0" fontId="6" fillId="0" borderId="8" xfId="0" applyFont="1" applyFill="1" applyBorder="1" applyAlignment="1">
      <alignment horizontal="distributed" vertical="top"/>
    </xf>
    <xf numFmtId="38" fontId="6" fillId="0" borderId="0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distributed" justifyLastLine="1"/>
    </xf>
    <xf numFmtId="0" fontId="6" fillId="0" borderId="19" xfId="0" applyFont="1" applyBorder="1" applyAlignment="1">
      <alignment horizontal="distributed" justifyLastLine="1"/>
    </xf>
    <xf numFmtId="0" fontId="6" fillId="0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38" fontId="6" fillId="0" borderId="0" xfId="1" applyFont="1" applyAlignment="1"/>
    <xf numFmtId="0" fontId="6" fillId="0" borderId="2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6" fillId="0" borderId="16" xfId="0" applyFont="1" applyBorder="1" applyAlignment="1">
      <alignment horizontal="distributed" justifyLastLine="1"/>
    </xf>
    <xf numFmtId="0" fontId="6" fillId="0" borderId="9" xfId="0" applyFont="1" applyBorder="1" applyAlignment="1">
      <alignment horizontal="distributed" justifyLastLine="1"/>
    </xf>
    <xf numFmtId="0" fontId="6" fillId="0" borderId="10" xfId="0" applyFont="1" applyBorder="1" applyAlignment="1">
      <alignment horizontal="distributed" justifyLastLine="1"/>
    </xf>
    <xf numFmtId="0" fontId="6" fillId="0" borderId="12" xfId="0" applyFont="1" applyBorder="1" applyAlignment="1">
      <alignment horizontal="distributed" justifyLastLine="1"/>
    </xf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distributed" justifyLastLine="1"/>
    </xf>
    <xf numFmtId="0" fontId="6" fillId="0" borderId="3" xfId="0" applyFont="1" applyFill="1" applyBorder="1" applyAlignment="1">
      <alignment horizontal="distributed" justifyLastLine="1"/>
    </xf>
    <xf numFmtId="0" fontId="6" fillId="0" borderId="16" xfId="0" applyFont="1" applyFill="1" applyBorder="1" applyAlignment="1">
      <alignment horizontal="distributed" justifyLastLine="1"/>
    </xf>
    <xf numFmtId="0" fontId="19" fillId="0" borderId="0" xfId="0" applyFont="1" applyFill="1" applyAlignment="1">
      <alignment horizontal="right"/>
    </xf>
    <xf numFmtId="0" fontId="6" fillId="0" borderId="0" xfId="0" applyFont="1" applyFill="1" applyAlignment="1">
      <alignment horizontal="distributed" justifyLastLine="1"/>
    </xf>
    <xf numFmtId="0" fontId="6" fillId="0" borderId="19" xfId="0" applyFont="1" applyFill="1" applyBorder="1" applyAlignment="1">
      <alignment horizontal="distributed" justifyLastLine="1"/>
    </xf>
    <xf numFmtId="0" fontId="19" fillId="0" borderId="16" xfId="0" applyFont="1" applyFill="1" applyBorder="1" applyAlignment="1">
      <alignment horizontal="center" vertical="top" textRotation="255" wrapText="1"/>
    </xf>
    <xf numFmtId="0" fontId="19" fillId="0" borderId="17" xfId="0" applyFont="1" applyFill="1" applyBorder="1" applyAlignment="1">
      <alignment horizontal="center" vertical="top" textRotation="255" wrapText="1"/>
    </xf>
    <xf numFmtId="0" fontId="19" fillId="0" borderId="24" xfId="0" applyFont="1" applyFill="1" applyBorder="1" applyAlignment="1">
      <alignment horizontal="center" vertical="top" textRotation="255" wrapText="1"/>
    </xf>
    <xf numFmtId="0" fontId="19" fillId="0" borderId="18" xfId="0" applyFont="1" applyFill="1" applyBorder="1" applyAlignment="1">
      <alignment horizontal="center" vertical="top" textRotation="255" wrapText="1"/>
    </xf>
    <xf numFmtId="0" fontId="6" fillId="0" borderId="16" xfId="0" applyFont="1" applyFill="1" applyBorder="1" applyAlignment="1">
      <alignment horizontal="center" vertical="top" textRotation="255" wrapText="1"/>
    </xf>
    <xf numFmtId="0" fontId="6" fillId="0" borderId="17" xfId="0" applyFont="1" applyFill="1" applyBorder="1" applyAlignment="1">
      <alignment horizontal="center" vertical="top" textRotation="255" wrapText="1"/>
    </xf>
    <xf numFmtId="0" fontId="6" fillId="0" borderId="2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7" xfId="0" applyFont="1" applyBorder="1" applyAlignment="1">
      <alignment horizontal="distributed" vertical="center" wrapText="1" justifyLastLine="1"/>
    </xf>
    <xf numFmtId="0" fontId="6" fillId="0" borderId="8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6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26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8" fontId="19" fillId="0" borderId="0" xfId="1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 applyAlignment="1"/>
    <xf numFmtId="0" fontId="6" fillId="0" borderId="16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distributed"/>
    </xf>
    <xf numFmtId="0" fontId="6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7" xfId="0" applyFont="1" applyBorder="1" applyAlignment="1">
      <alignment horizontal="distributed"/>
    </xf>
    <xf numFmtId="0" fontId="0" fillId="0" borderId="8" xfId="0" applyBorder="1" applyAlignment="1"/>
    <xf numFmtId="0" fontId="0" fillId="0" borderId="7" xfId="0" applyBorder="1" applyAlignment="1"/>
    <xf numFmtId="0" fontId="0" fillId="0" borderId="8" xfId="0" applyBorder="1" applyAlignment="1">
      <alignment horizontal="distributed" vertical="center"/>
    </xf>
    <xf numFmtId="0" fontId="0" fillId="0" borderId="7" xfId="0" applyBorder="1" applyAlignment="1">
      <alignment horizontal="distributed"/>
    </xf>
    <xf numFmtId="0" fontId="0" fillId="0" borderId="3" xfId="0" applyBorder="1" applyAlignment="1"/>
    <xf numFmtId="0" fontId="0" fillId="0" borderId="2" xfId="0" applyBorder="1" applyAlignment="1"/>
    <xf numFmtId="0" fontId="6" fillId="0" borderId="16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distributed" justifyLastLine="1"/>
    </xf>
    <xf numFmtId="0" fontId="2" fillId="0" borderId="5" xfId="0" applyFont="1" applyFill="1" applyBorder="1" applyAlignment="1">
      <alignment horizontal="distributed" justifyLastLine="1"/>
    </xf>
    <xf numFmtId="0" fontId="2" fillId="0" borderId="6" xfId="0" applyFont="1" applyFill="1" applyBorder="1" applyAlignment="1">
      <alignment horizontal="distributed" justifyLastLine="1"/>
    </xf>
    <xf numFmtId="0" fontId="2" fillId="0" borderId="0" xfId="0" applyFont="1" applyFill="1" applyAlignment="1">
      <alignment horizontal="right"/>
    </xf>
    <xf numFmtId="0" fontId="2" fillId="0" borderId="14" xfId="0" applyFont="1" applyFill="1" applyBorder="1" applyAlignment="1">
      <alignment horizontal="distributed" justifyLastLine="1"/>
    </xf>
    <xf numFmtId="0" fontId="2" fillId="0" borderId="0" xfId="0" applyFont="1" applyFill="1" applyBorder="1" applyAlignment="1">
      <alignment horizontal="distributed" justifyLastLine="1"/>
    </xf>
    <xf numFmtId="0" fontId="10" fillId="0" borderId="9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justifyLastLine="1"/>
    </xf>
    <xf numFmtId="0" fontId="2" fillId="0" borderId="12" xfId="0" applyFont="1" applyFill="1" applyBorder="1" applyAlignment="1">
      <alignment horizontal="distributed" justifyLastLine="1"/>
    </xf>
    <xf numFmtId="0" fontId="2" fillId="0" borderId="10" xfId="0" applyFont="1" applyFill="1" applyBorder="1" applyAlignment="1">
      <alignment horizontal="distributed" justifyLastLine="1"/>
    </xf>
    <xf numFmtId="0" fontId="2" fillId="0" borderId="14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0" fillId="0" borderId="28" xfId="0" applyFill="1" applyBorder="1" applyAlignment="1">
      <alignment horizontal="center"/>
    </xf>
    <xf numFmtId="0" fontId="2" fillId="0" borderId="27" xfId="1" applyNumberFormat="1" applyFont="1" applyFill="1" applyBorder="1" applyAlignment="1">
      <alignment horizontal="center"/>
    </xf>
    <xf numFmtId="0" fontId="2" fillId="0" borderId="28" xfId="1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62</xdr:row>
      <xdr:rowOff>9525</xdr:rowOff>
    </xdr:from>
    <xdr:to>
      <xdr:col>28</xdr:col>
      <xdr:colOff>95250</xdr:colOff>
      <xdr:row>74</xdr:row>
      <xdr:rowOff>66675</xdr:rowOff>
    </xdr:to>
    <xdr:sp macro="" textlink="">
      <xdr:nvSpPr>
        <xdr:cNvPr id="2" name="正方形/長方形 1"/>
        <xdr:cNvSpPr/>
      </xdr:nvSpPr>
      <xdr:spPr>
        <a:xfrm>
          <a:off x="85725" y="8029575"/>
          <a:ext cx="12801600" cy="1952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14</xdr:col>
      <xdr:colOff>257175</xdr:colOff>
      <xdr:row>15</xdr:row>
      <xdr:rowOff>9525</xdr:rowOff>
    </xdr:to>
    <xdr:sp macro="" textlink="">
      <xdr:nvSpPr>
        <xdr:cNvPr id="2" name="正方形/長方形 1"/>
        <xdr:cNvSpPr/>
      </xdr:nvSpPr>
      <xdr:spPr>
        <a:xfrm>
          <a:off x="76200" y="590550"/>
          <a:ext cx="5448300" cy="1809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77"/>
  <sheetViews>
    <sheetView view="pageBreakPreview" zoomScaleNormal="100" zoomScaleSheetLayoutView="100" workbookViewId="0">
      <selection activeCell="O13" sqref="O13:P13"/>
    </sheetView>
  </sheetViews>
  <sheetFormatPr defaultRowHeight="13.5"/>
  <cols>
    <col min="1" max="1" width="2.25" style="151" customWidth="1"/>
    <col min="2" max="2" width="3" style="151" customWidth="1"/>
    <col min="3" max="26" width="2.75" style="151" customWidth="1"/>
    <col min="27" max="32" width="2.875" style="151" customWidth="1"/>
    <col min="33" max="58" width="9" style="151" customWidth="1"/>
    <col min="59" max="16384" width="9" style="151"/>
  </cols>
  <sheetData>
    <row r="1" spans="1:55" ht="14.25">
      <c r="A1" s="18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5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55" ht="14.25">
      <c r="A3" s="182" t="s">
        <v>321</v>
      </c>
      <c r="B3" s="183"/>
      <c r="C3" s="183"/>
      <c r="D3" s="183"/>
      <c r="E3" s="183"/>
      <c r="F3" s="183"/>
      <c r="G3" s="183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</row>
    <row r="4" spans="1:55" ht="14.25">
      <c r="A4" s="183"/>
      <c r="B4" s="182"/>
      <c r="C4" s="183"/>
      <c r="D4" s="183"/>
      <c r="E4" s="183"/>
      <c r="F4" s="183"/>
      <c r="G4" s="183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55" ht="14.25">
      <c r="A5" s="182" t="s">
        <v>1</v>
      </c>
      <c r="B5" s="183"/>
      <c r="C5" s="183"/>
      <c r="D5" s="183"/>
      <c r="E5" s="183"/>
      <c r="F5" s="183"/>
      <c r="G5" s="183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56"/>
      <c r="AB5" s="156"/>
      <c r="AC5" s="156"/>
      <c r="AD5" s="156"/>
      <c r="AE5" s="156"/>
      <c r="AF5" s="177" t="s">
        <v>233</v>
      </c>
    </row>
    <row r="6" spans="1:55" ht="6.75" customHeight="1" thickBo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</row>
    <row r="7" spans="1:55" ht="15" customHeight="1" thickTop="1">
      <c r="A7" s="257" t="s">
        <v>2</v>
      </c>
      <c r="B7" s="281"/>
      <c r="C7" s="268" t="s">
        <v>3</v>
      </c>
      <c r="D7" s="258"/>
      <c r="E7" s="258"/>
      <c r="F7" s="258"/>
      <c r="G7" s="258"/>
      <c r="H7" s="269"/>
      <c r="I7" s="268" t="s">
        <v>4</v>
      </c>
      <c r="J7" s="258"/>
      <c r="K7" s="258"/>
      <c r="L7" s="258"/>
      <c r="M7" s="258"/>
      <c r="N7" s="269"/>
      <c r="O7" s="268" t="s">
        <v>5</v>
      </c>
      <c r="P7" s="258"/>
      <c r="Q7" s="258"/>
      <c r="R7" s="258"/>
      <c r="S7" s="258"/>
      <c r="T7" s="269"/>
      <c r="U7" s="268" t="s">
        <v>6</v>
      </c>
      <c r="V7" s="258"/>
      <c r="W7" s="258"/>
      <c r="X7" s="258"/>
      <c r="Y7" s="258"/>
      <c r="Z7" s="269"/>
      <c r="AA7" s="268" t="s">
        <v>7</v>
      </c>
      <c r="AB7" s="258"/>
      <c r="AC7" s="258"/>
      <c r="AD7" s="258"/>
      <c r="AE7" s="258"/>
      <c r="AF7" s="258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52"/>
      <c r="BB7" s="152"/>
      <c r="BC7" s="152"/>
    </row>
    <row r="8" spans="1:55" ht="15" customHeight="1">
      <c r="A8" s="272"/>
      <c r="B8" s="282"/>
      <c r="C8" s="276" t="s">
        <v>8</v>
      </c>
      <c r="D8" s="278"/>
      <c r="E8" s="288" t="s">
        <v>9</v>
      </c>
      <c r="F8" s="289"/>
      <c r="G8" s="288" t="s">
        <v>10</v>
      </c>
      <c r="H8" s="289"/>
      <c r="I8" s="276" t="s">
        <v>8</v>
      </c>
      <c r="J8" s="278"/>
      <c r="K8" s="185" t="s">
        <v>9</v>
      </c>
      <c r="L8" s="185" t="s">
        <v>10</v>
      </c>
      <c r="M8" s="276" t="s">
        <v>11</v>
      </c>
      <c r="N8" s="278"/>
      <c r="O8" s="276" t="s">
        <v>8</v>
      </c>
      <c r="P8" s="278"/>
      <c r="Q8" s="288" t="s">
        <v>9</v>
      </c>
      <c r="R8" s="289"/>
      <c r="S8" s="288" t="s">
        <v>10</v>
      </c>
      <c r="T8" s="289"/>
      <c r="U8" s="276" t="s">
        <v>8</v>
      </c>
      <c r="V8" s="278"/>
      <c r="W8" s="288" t="s">
        <v>9</v>
      </c>
      <c r="X8" s="289"/>
      <c r="Y8" s="288" t="s">
        <v>10</v>
      </c>
      <c r="Z8" s="289"/>
      <c r="AA8" s="276" t="s">
        <v>8</v>
      </c>
      <c r="AB8" s="278"/>
      <c r="AC8" s="288" t="s">
        <v>9</v>
      </c>
      <c r="AD8" s="290"/>
      <c r="AE8" s="288" t="s">
        <v>10</v>
      </c>
      <c r="AF8" s="290"/>
      <c r="AG8" s="159"/>
      <c r="AH8" s="186"/>
      <c r="AI8" s="186"/>
      <c r="AJ8" s="159"/>
      <c r="AK8" s="159"/>
      <c r="AL8" s="159"/>
      <c r="AM8" s="159"/>
      <c r="AN8" s="186"/>
      <c r="AO8" s="186"/>
      <c r="AP8" s="159"/>
      <c r="AQ8" s="159"/>
      <c r="AR8" s="159"/>
      <c r="AS8" s="159"/>
      <c r="AT8" s="186"/>
      <c r="AU8" s="186"/>
      <c r="AV8" s="159"/>
      <c r="AW8" s="159"/>
      <c r="AX8" s="159"/>
      <c r="AY8" s="159"/>
      <c r="AZ8" s="186"/>
      <c r="BA8" s="152"/>
      <c r="BB8" s="152"/>
      <c r="BC8" s="152"/>
    </row>
    <row r="9" spans="1:55" ht="7.5" customHeight="1">
      <c r="A9" s="133"/>
      <c r="B9" s="12"/>
      <c r="C9" s="187"/>
      <c r="D9" s="188"/>
      <c r="E9" s="188"/>
      <c r="F9" s="188"/>
      <c r="G9" s="188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</row>
    <row r="10" spans="1:55" ht="18" customHeight="1">
      <c r="A10" s="133" t="s">
        <v>327</v>
      </c>
      <c r="B10" s="12">
        <v>20</v>
      </c>
      <c r="C10" s="255">
        <f t="shared" ref="C10" si="0">E10+G10</f>
        <v>1776</v>
      </c>
      <c r="D10" s="253"/>
      <c r="E10" s="253">
        <v>899</v>
      </c>
      <c r="F10" s="253"/>
      <c r="G10" s="253">
        <v>877</v>
      </c>
      <c r="H10" s="253"/>
      <c r="I10" s="253">
        <f t="shared" ref="I10" si="1">M10</f>
        <v>947</v>
      </c>
      <c r="J10" s="253"/>
      <c r="K10" s="160" t="s">
        <v>12</v>
      </c>
      <c r="L10" s="160" t="s">
        <v>12</v>
      </c>
      <c r="M10" s="253">
        <v>947</v>
      </c>
      <c r="N10" s="253"/>
      <c r="O10" s="253">
        <f t="shared" ref="O10" si="2">Q10+S10</f>
        <v>2034</v>
      </c>
      <c r="P10" s="253"/>
      <c r="Q10" s="253">
        <v>999</v>
      </c>
      <c r="R10" s="253"/>
      <c r="S10" s="253">
        <v>1035</v>
      </c>
      <c r="T10" s="253"/>
      <c r="U10" s="253">
        <f t="shared" ref="U10" si="3">W10+Y10</f>
        <v>617</v>
      </c>
      <c r="V10" s="253"/>
      <c r="W10" s="253">
        <v>297</v>
      </c>
      <c r="X10" s="253"/>
      <c r="Y10" s="253">
        <v>320</v>
      </c>
      <c r="Z10" s="253"/>
      <c r="AA10" s="256">
        <f t="shared" ref="AA10" si="4">(U10/C10)*100</f>
        <v>34.740990990990987</v>
      </c>
      <c r="AB10" s="256"/>
      <c r="AC10" s="256">
        <f t="shared" ref="AC10" si="5">(W10/E10)*100</f>
        <v>33.036707452725253</v>
      </c>
      <c r="AD10" s="256"/>
      <c r="AE10" s="256">
        <f t="shared" ref="AE10" si="6">(Y10/G10)*100</f>
        <v>36.488027366020525</v>
      </c>
      <c r="AF10" s="256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</row>
    <row r="11" spans="1:55" ht="18" customHeight="1">
      <c r="A11" s="133"/>
      <c r="B11" s="12">
        <v>21</v>
      </c>
      <c r="C11" s="255">
        <v>4697</v>
      </c>
      <c r="D11" s="253"/>
      <c r="E11" s="253" t="s">
        <v>313</v>
      </c>
      <c r="F11" s="253"/>
      <c r="G11" s="253" t="s">
        <v>313</v>
      </c>
      <c r="H11" s="253"/>
      <c r="I11" s="253">
        <v>3811</v>
      </c>
      <c r="J11" s="253"/>
      <c r="K11" s="160" t="s">
        <v>12</v>
      </c>
      <c r="L11" s="160" t="s">
        <v>12</v>
      </c>
      <c r="M11" s="253" t="s">
        <v>12</v>
      </c>
      <c r="N11" s="253"/>
      <c r="O11" s="253">
        <v>7005</v>
      </c>
      <c r="P11" s="253"/>
      <c r="Q11" s="253" t="s">
        <v>313</v>
      </c>
      <c r="R11" s="253"/>
      <c r="S11" s="253" t="s">
        <v>313</v>
      </c>
      <c r="T11" s="253"/>
      <c r="U11" s="253">
        <v>2262</v>
      </c>
      <c r="V11" s="253"/>
      <c r="W11" s="253" t="s">
        <v>313</v>
      </c>
      <c r="X11" s="253"/>
      <c r="Y11" s="253" t="s">
        <v>313</v>
      </c>
      <c r="Z11" s="253"/>
      <c r="AA11" s="256">
        <f>(U11/C11)*100</f>
        <v>48.158398978071112</v>
      </c>
      <c r="AB11" s="256"/>
      <c r="AC11" s="256" t="s">
        <v>12</v>
      </c>
      <c r="AD11" s="256"/>
      <c r="AE11" s="256" t="s">
        <v>12</v>
      </c>
      <c r="AF11" s="256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</row>
    <row r="12" spans="1:55" ht="18" customHeight="1">
      <c r="A12" s="133"/>
      <c r="B12" s="12">
        <v>22</v>
      </c>
      <c r="C12" s="255">
        <v>4882</v>
      </c>
      <c r="D12" s="253"/>
      <c r="E12" s="253" t="s">
        <v>313</v>
      </c>
      <c r="F12" s="253"/>
      <c r="G12" s="253" t="s">
        <v>313</v>
      </c>
      <c r="H12" s="253"/>
      <c r="I12" s="253">
        <v>4207</v>
      </c>
      <c r="J12" s="253"/>
      <c r="K12" s="160" t="s">
        <v>12</v>
      </c>
      <c r="L12" s="160" t="s">
        <v>12</v>
      </c>
      <c r="M12" s="253" t="s">
        <v>291</v>
      </c>
      <c r="N12" s="253"/>
      <c r="O12" s="253">
        <v>6634</v>
      </c>
      <c r="P12" s="253"/>
      <c r="Q12" s="253" t="s">
        <v>313</v>
      </c>
      <c r="R12" s="253"/>
      <c r="S12" s="253" t="s">
        <v>313</v>
      </c>
      <c r="T12" s="253"/>
      <c r="U12" s="253">
        <v>2082</v>
      </c>
      <c r="V12" s="253"/>
      <c r="W12" s="253" t="s">
        <v>313</v>
      </c>
      <c r="X12" s="253"/>
      <c r="Y12" s="253" t="s">
        <v>313</v>
      </c>
      <c r="Z12" s="253"/>
      <c r="AA12" s="256">
        <f>(U12/C12)*100</f>
        <v>42.646456370340026</v>
      </c>
      <c r="AB12" s="256"/>
      <c r="AC12" s="256" t="s">
        <v>292</v>
      </c>
      <c r="AD12" s="256"/>
      <c r="AE12" s="256" t="s">
        <v>292</v>
      </c>
      <c r="AF12" s="256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</row>
    <row r="13" spans="1:55" ht="18" customHeight="1">
      <c r="A13" s="133"/>
      <c r="B13" s="12">
        <v>23</v>
      </c>
      <c r="C13" s="255">
        <v>9107</v>
      </c>
      <c r="D13" s="253"/>
      <c r="E13" s="253" t="s">
        <v>313</v>
      </c>
      <c r="F13" s="253"/>
      <c r="G13" s="253" t="s">
        <v>313</v>
      </c>
      <c r="H13" s="253"/>
      <c r="I13" s="253">
        <v>9055</v>
      </c>
      <c r="J13" s="253"/>
      <c r="K13" s="160" t="s">
        <v>12</v>
      </c>
      <c r="L13" s="160" t="s">
        <v>12</v>
      </c>
      <c r="M13" s="253" t="s">
        <v>291</v>
      </c>
      <c r="N13" s="253"/>
      <c r="O13" s="253">
        <v>8633</v>
      </c>
      <c r="P13" s="253"/>
      <c r="Q13" s="253" t="s">
        <v>313</v>
      </c>
      <c r="R13" s="253"/>
      <c r="S13" s="253" t="s">
        <v>313</v>
      </c>
      <c r="T13" s="253"/>
      <c r="U13" s="253">
        <v>3902</v>
      </c>
      <c r="V13" s="253"/>
      <c r="W13" s="253" t="s">
        <v>313</v>
      </c>
      <c r="X13" s="253"/>
      <c r="Y13" s="253" t="s">
        <v>313</v>
      </c>
      <c r="Z13" s="253"/>
      <c r="AA13" s="256">
        <f t="shared" ref="AA13:AA15" si="7">(U13/C13)*100</f>
        <v>42.846162292741845</v>
      </c>
      <c r="AB13" s="256"/>
      <c r="AC13" s="256" t="s">
        <v>292</v>
      </c>
      <c r="AD13" s="256"/>
      <c r="AE13" s="256" t="s">
        <v>292</v>
      </c>
      <c r="AF13" s="256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</row>
    <row r="14" spans="1:55" ht="18" customHeight="1">
      <c r="A14" s="133"/>
      <c r="B14" s="12">
        <v>24</v>
      </c>
      <c r="C14" s="255">
        <v>4935</v>
      </c>
      <c r="D14" s="253"/>
      <c r="E14" s="253" t="s">
        <v>313</v>
      </c>
      <c r="F14" s="253"/>
      <c r="G14" s="253" t="s">
        <v>313</v>
      </c>
      <c r="H14" s="253"/>
      <c r="I14" s="253">
        <v>9868</v>
      </c>
      <c r="J14" s="253"/>
      <c r="K14" s="160" t="s">
        <v>12</v>
      </c>
      <c r="L14" s="160" t="s">
        <v>12</v>
      </c>
      <c r="M14" s="253" t="s">
        <v>12</v>
      </c>
      <c r="N14" s="253"/>
      <c r="O14" s="253">
        <v>6914</v>
      </c>
      <c r="P14" s="253"/>
      <c r="Q14" s="253" t="s">
        <v>313</v>
      </c>
      <c r="R14" s="253"/>
      <c r="S14" s="253" t="s">
        <v>313</v>
      </c>
      <c r="T14" s="253"/>
      <c r="U14" s="253">
        <v>3380</v>
      </c>
      <c r="V14" s="253"/>
      <c r="W14" s="253" t="s">
        <v>313</v>
      </c>
      <c r="X14" s="253"/>
      <c r="Y14" s="253" t="s">
        <v>313</v>
      </c>
      <c r="Z14" s="253"/>
      <c r="AA14" s="256">
        <f t="shared" si="7"/>
        <v>68.490374873353602</v>
      </c>
      <c r="AB14" s="256"/>
      <c r="AC14" s="256" t="s">
        <v>292</v>
      </c>
      <c r="AD14" s="256"/>
      <c r="AE14" s="256" t="s">
        <v>292</v>
      </c>
      <c r="AF14" s="256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</row>
    <row r="15" spans="1:55" ht="18" customHeight="1">
      <c r="A15" s="133"/>
      <c r="B15" s="12">
        <v>25</v>
      </c>
      <c r="C15" s="255">
        <v>4281</v>
      </c>
      <c r="D15" s="253"/>
      <c r="E15" s="253" t="s">
        <v>313</v>
      </c>
      <c r="F15" s="253"/>
      <c r="G15" s="253" t="s">
        <v>313</v>
      </c>
      <c r="H15" s="253"/>
      <c r="I15" s="253">
        <v>9825</v>
      </c>
      <c r="J15" s="253"/>
      <c r="K15" s="160" t="s">
        <v>12</v>
      </c>
      <c r="L15" s="160" t="s">
        <v>12</v>
      </c>
      <c r="M15" s="253" t="s">
        <v>291</v>
      </c>
      <c r="N15" s="253"/>
      <c r="O15" s="253">
        <v>5405</v>
      </c>
      <c r="P15" s="253"/>
      <c r="Q15" s="253" t="s">
        <v>313</v>
      </c>
      <c r="R15" s="253"/>
      <c r="S15" s="253" t="s">
        <v>313</v>
      </c>
      <c r="T15" s="253"/>
      <c r="U15" s="253">
        <v>2727</v>
      </c>
      <c r="V15" s="253"/>
      <c r="W15" s="253" t="s">
        <v>313</v>
      </c>
      <c r="X15" s="253"/>
      <c r="Y15" s="253" t="s">
        <v>313</v>
      </c>
      <c r="Z15" s="253"/>
      <c r="AA15" s="256">
        <f t="shared" si="7"/>
        <v>63.700070077084789</v>
      </c>
      <c r="AB15" s="256"/>
      <c r="AC15" s="256" t="s">
        <v>292</v>
      </c>
      <c r="AD15" s="256"/>
      <c r="AE15" s="256" t="s">
        <v>292</v>
      </c>
      <c r="AF15" s="256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</row>
    <row r="16" spans="1:55" ht="18" customHeight="1">
      <c r="A16" s="133"/>
      <c r="B16" s="12">
        <v>26</v>
      </c>
      <c r="C16" s="255">
        <v>4140</v>
      </c>
      <c r="D16" s="253"/>
      <c r="E16" s="253" t="s">
        <v>313</v>
      </c>
      <c r="F16" s="253"/>
      <c r="G16" s="253" t="s">
        <v>313</v>
      </c>
      <c r="H16" s="253"/>
      <c r="I16" s="253">
        <v>9292</v>
      </c>
      <c r="J16" s="253"/>
      <c r="K16" s="160" t="s">
        <v>12</v>
      </c>
      <c r="L16" s="160" t="s">
        <v>12</v>
      </c>
      <c r="M16" s="253" t="s">
        <v>291</v>
      </c>
      <c r="N16" s="253"/>
      <c r="O16" s="253">
        <v>5288</v>
      </c>
      <c r="P16" s="253"/>
      <c r="Q16" s="253" t="s">
        <v>313</v>
      </c>
      <c r="R16" s="253"/>
      <c r="S16" s="253" t="s">
        <v>313</v>
      </c>
      <c r="T16" s="253"/>
      <c r="U16" s="253">
        <v>2377</v>
      </c>
      <c r="V16" s="253"/>
      <c r="W16" s="253" t="s">
        <v>313</v>
      </c>
      <c r="X16" s="253"/>
      <c r="Y16" s="253" t="s">
        <v>313</v>
      </c>
      <c r="Z16" s="253"/>
      <c r="AA16" s="256">
        <f>(U16/C16)*100</f>
        <v>57.415458937198075</v>
      </c>
      <c r="AB16" s="256"/>
      <c r="AC16" s="256" t="s">
        <v>292</v>
      </c>
      <c r="AD16" s="256"/>
      <c r="AE16" s="256" t="s">
        <v>292</v>
      </c>
      <c r="AF16" s="256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</row>
    <row r="17" spans="1:57" ht="18" customHeight="1">
      <c r="A17" s="133"/>
      <c r="B17" s="12">
        <v>27</v>
      </c>
      <c r="C17" s="255">
        <v>3800</v>
      </c>
      <c r="D17" s="253"/>
      <c r="E17" s="253" t="s">
        <v>313</v>
      </c>
      <c r="F17" s="253"/>
      <c r="G17" s="253" t="s">
        <v>313</v>
      </c>
      <c r="H17" s="253"/>
      <c r="I17" s="253">
        <v>8061</v>
      </c>
      <c r="J17" s="253"/>
      <c r="K17" s="160" t="s">
        <v>12</v>
      </c>
      <c r="L17" s="160" t="s">
        <v>12</v>
      </c>
      <c r="M17" s="253" t="s">
        <v>291</v>
      </c>
      <c r="N17" s="253"/>
      <c r="O17" s="253">
        <v>4795</v>
      </c>
      <c r="P17" s="253"/>
      <c r="Q17" s="253" t="s">
        <v>313</v>
      </c>
      <c r="R17" s="253"/>
      <c r="S17" s="253" t="s">
        <v>313</v>
      </c>
      <c r="T17" s="253"/>
      <c r="U17" s="253">
        <v>2148</v>
      </c>
      <c r="V17" s="253"/>
      <c r="W17" s="253" t="s">
        <v>313</v>
      </c>
      <c r="X17" s="253"/>
      <c r="Y17" s="253" t="s">
        <v>313</v>
      </c>
      <c r="Z17" s="253"/>
      <c r="AA17" s="256">
        <f t="shared" ref="AA17:AA19" si="8">(U17/C17)*100</f>
        <v>56.526315789473678</v>
      </c>
      <c r="AB17" s="256"/>
      <c r="AC17" s="256" t="s">
        <v>292</v>
      </c>
      <c r="AD17" s="256"/>
      <c r="AE17" s="256" t="s">
        <v>292</v>
      </c>
      <c r="AF17" s="256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</row>
    <row r="18" spans="1:57" ht="18" customHeight="1">
      <c r="A18" s="133"/>
      <c r="B18" s="12">
        <v>28</v>
      </c>
      <c r="C18" s="255">
        <v>3584</v>
      </c>
      <c r="D18" s="253"/>
      <c r="E18" s="253" t="s">
        <v>313</v>
      </c>
      <c r="F18" s="253"/>
      <c r="G18" s="253" t="s">
        <v>313</v>
      </c>
      <c r="H18" s="253"/>
      <c r="I18" s="253">
        <v>7742</v>
      </c>
      <c r="J18" s="253"/>
      <c r="K18" s="160" t="s">
        <v>12</v>
      </c>
      <c r="L18" s="160" t="s">
        <v>12</v>
      </c>
      <c r="M18" s="253" t="s">
        <v>291</v>
      </c>
      <c r="N18" s="253"/>
      <c r="O18" s="253">
        <v>4502</v>
      </c>
      <c r="P18" s="253"/>
      <c r="Q18" s="253" t="s">
        <v>313</v>
      </c>
      <c r="R18" s="253"/>
      <c r="S18" s="253" t="s">
        <v>313</v>
      </c>
      <c r="T18" s="253"/>
      <c r="U18" s="253">
        <v>1981</v>
      </c>
      <c r="V18" s="253"/>
      <c r="W18" s="253" t="s">
        <v>313</v>
      </c>
      <c r="X18" s="253"/>
      <c r="Y18" s="253" t="s">
        <v>313</v>
      </c>
      <c r="Z18" s="253"/>
      <c r="AA18" s="256">
        <f t="shared" si="8"/>
        <v>55.2734375</v>
      </c>
      <c r="AB18" s="256"/>
      <c r="AC18" s="256" t="s">
        <v>292</v>
      </c>
      <c r="AD18" s="256"/>
      <c r="AE18" s="256" t="s">
        <v>292</v>
      </c>
      <c r="AF18" s="256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</row>
    <row r="19" spans="1:57" ht="18" customHeight="1">
      <c r="A19" s="133"/>
      <c r="B19" s="12">
        <v>29</v>
      </c>
      <c r="C19" s="255">
        <v>3582</v>
      </c>
      <c r="D19" s="253"/>
      <c r="E19" s="253" t="s">
        <v>290</v>
      </c>
      <c r="F19" s="253"/>
      <c r="G19" s="253" t="s">
        <v>290</v>
      </c>
      <c r="H19" s="253"/>
      <c r="I19" s="253">
        <v>7602</v>
      </c>
      <c r="J19" s="253"/>
      <c r="K19" s="160" t="s">
        <v>12</v>
      </c>
      <c r="L19" s="160" t="s">
        <v>12</v>
      </c>
      <c r="M19" s="253" t="s">
        <v>291</v>
      </c>
      <c r="N19" s="253"/>
      <c r="O19" s="253">
        <v>4541</v>
      </c>
      <c r="P19" s="253"/>
      <c r="Q19" s="253" t="s">
        <v>290</v>
      </c>
      <c r="R19" s="253"/>
      <c r="S19" s="253" t="s">
        <v>290</v>
      </c>
      <c r="T19" s="253"/>
      <c r="U19" s="253">
        <v>1865</v>
      </c>
      <c r="V19" s="253"/>
      <c r="W19" s="253" t="s">
        <v>290</v>
      </c>
      <c r="X19" s="253"/>
      <c r="Y19" s="253" t="s">
        <v>290</v>
      </c>
      <c r="Z19" s="253"/>
      <c r="AA19" s="256">
        <f t="shared" si="8"/>
        <v>52.065884980457845</v>
      </c>
      <c r="AB19" s="256"/>
      <c r="AC19" s="256" t="s">
        <v>292</v>
      </c>
      <c r="AD19" s="256"/>
      <c r="AE19" s="256" t="s">
        <v>292</v>
      </c>
      <c r="AF19" s="256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</row>
    <row r="20" spans="1:57" ht="18" customHeight="1">
      <c r="A20" s="133"/>
      <c r="B20" s="12">
        <v>30</v>
      </c>
      <c r="C20" s="255">
        <v>3483</v>
      </c>
      <c r="D20" s="253"/>
      <c r="E20" s="160"/>
      <c r="F20" s="160"/>
      <c r="G20" s="160"/>
      <c r="H20" s="160"/>
      <c r="I20" s="253">
        <v>7229</v>
      </c>
      <c r="J20" s="253"/>
      <c r="K20" s="160"/>
      <c r="L20" s="160"/>
      <c r="M20" s="160"/>
      <c r="N20" s="160"/>
      <c r="O20" s="253">
        <v>4361</v>
      </c>
      <c r="P20" s="253"/>
      <c r="Q20" s="160"/>
      <c r="R20" s="160"/>
      <c r="S20" s="160"/>
      <c r="T20" s="160"/>
      <c r="U20" s="253">
        <v>1704</v>
      </c>
      <c r="V20" s="253"/>
      <c r="W20" s="160"/>
      <c r="X20" s="160"/>
      <c r="Y20" s="160"/>
      <c r="Z20" s="160"/>
      <c r="AA20" s="256">
        <v>48.923341946597759</v>
      </c>
      <c r="AB20" s="256"/>
      <c r="AC20" s="161"/>
      <c r="AD20" s="161"/>
      <c r="AE20" s="161"/>
      <c r="AF20" s="161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</row>
    <row r="21" spans="1:57" ht="7.5" customHeight="1" thickBot="1">
      <c r="A21" s="135"/>
      <c r="B21" s="189"/>
      <c r="C21" s="134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</row>
    <row r="22" spans="1:57" ht="7.5" customHeight="1" thickTop="1">
      <c r="A22" s="13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</row>
    <row r="23" spans="1:57">
      <c r="A23" s="190" t="s">
        <v>289</v>
      </c>
      <c r="B23" s="13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</row>
    <row r="24" spans="1:57" ht="21" customHeight="1">
      <c r="A24" s="133"/>
      <c r="B24" s="19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</row>
    <row r="25" spans="1:57" ht="14.25">
      <c r="A25" s="191" t="s">
        <v>13</v>
      </c>
      <c r="B25" s="192"/>
      <c r="C25" s="193"/>
      <c r="D25" s="193"/>
      <c r="E25" s="193"/>
      <c r="F25" s="193"/>
      <c r="G25" s="193"/>
      <c r="H25" s="193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33"/>
      <c r="AA25" s="133"/>
      <c r="AB25" s="174"/>
      <c r="AC25" s="194"/>
      <c r="AD25" s="194"/>
      <c r="AE25" s="194"/>
      <c r="AF25" s="176" t="s">
        <v>234</v>
      </c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</row>
    <row r="26" spans="1:57" ht="8.25" customHeight="1" thickBot="1">
      <c r="A26" s="133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</row>
    <row r="27" spans="1:57" ht="15" customHeight="1" thickTop="1">
      <c r="A27" s="257" t="s">
        <v>2</v>
      </c>
      <c r="B27" s="281"/>
      <c r="C27" s="283" t="s">
        <v>8</v>
      </c>
      <c r="D27" s="284"/>
      <c r="E27" s="284"/>
      <c r="F27" s="284"/>
      <c r="G27" s="284"/>
      <c r="H27" s="284"/>
      <c r="I27" s="283" t="s">
        <v>14</v>
      </c>
      <c r="J27" s="284"/>
      <c r="K27" s="284"/>
      <c r="L27" s="284"/>
      <c r="M27" s="284"/>
      <c r="N27" s="285"/>
      <c r="O27" s="283" t="s">
        <v>15</v>
      </c>
      <c r="P27" s="284"/>
      <c r="Q27" s="284"/>
      <c r="R27" s="284"/>
      <c r="S27" s="284"/>
      <c r="T27" s="285"/>
      <c r="U27" s="283" t="s">
        <v>16</v>
      </c>
      <c r="V27" s="284"/>
      <c r="W27" s="284"/>
      <c r="X27" s="284"/>
      <c r="Y27" s="284"/>
      <c r="Z27" s="285"/>
      <c r="AA27" s="286" t="s">
        <v>17</v>
      </c>
      <c r="AB27" s="287"/>
      <c r="AC27" s="287"/>
      <c r="AD27" s="287"/>
      <c r="AE27" s="287"/>
      <c r="AF27" s="287"/>
      <c r="AG27" s="195"/>
      <c r="AH27" s="195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</row>
    <row r="28" spans="1:57" ht="15" customHeight="1">
      <c r="A28" s="272"/>
      <c r="B28" s="282"/>
      <c r="C28" s="276" t="s">
        <v>18</v>
      </c>
      <c r="D28" s="277"/>
      <c r="E28" s="278"/>
      <c r="F28" s="276" t="s">
        <v>19</v>
      </c>
      <c r="G28" s="277"/>
      <c r="H28" s="278"/>
      <c r="I28" s="276" t="s">
        <v>18</v>
      </c>
      <c r="J28" s="277"/>
      <c r="K28" s="278"/>
      <c r="L28" s="276" t="s">
        <v>19</v>
      </c>
      <c r="M28" s="277"/>
      <c r="N28" s="278"/>
      <c r="O28" s="276" t="s">
        <v>18</v>
      </c>
      <c r="P28" s="277"/>
      <c r="Q28" s="278"/>
      <c r="R28" s="276" t="s">
        <v>19</v>
      </c>
      <c r="S28" s="277"/>
      <c r="T28" s="278"/>
      <c r="U28" s="276" t="s">
        <v>18</v>
      </c>
      <c r="V28" s="277"/>
      <c r="W28" s="278"/>
      <c r="X28" s="276" t="s">
        <v>19</v>
      </c>
      <c r="Y28" s="277"/>
      <c r="Z28" s="278"/>
      <c r="AA28" s="276" t="s">
        <v>18</v>
      </c>
      <c r="AB28" s="277"/>
      <c r="AC28" s="278"/>
      <c r="AD28" s="276" t="s">
        <v>19</v>
      </c>
      <c r="AE28" s="277"/>
      <c r="AF28" s="277"/>
      <c r="AG28" s="196"/>
      <c r="AH28" s="196"/>
      <c r="AI28" s="196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</row>
    <row r="29" spans="1:57" ht="7.5" customHeight="1">
      <c r="A29" s="133"/>
      <c r="B29" s="12"/>
      <c r="C29" s="197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</row>
    <row r="30" spans="1:57" ht="15" customHeight="1">
      <c r="A30" s="133" t="s">
        <v>327</v>
      </c>
      <c r="B30" s="12">
        <v>22</v>
      </c>
      <c r="C30" s="255">
        <f t="shared" ref="C30:C37" si="9">I30+O30+U30+AA30+A44+E44+K44+O44+U44+AA44</f>
        <v>4207</v>
      </c>
      <c r="D30" s="253"/>
      <c r="E30" s="253"/>
      <c r="F30" s="253">
        <f t="shared" ref="F30:F37" si="10">L30+R30+X30+AD30+C44+H44+M44+R44+X44+AC44</f>
        <v>1880</v>
      </c>
      <c r="G30" s="253"/>
      <c r="H30" s="253"/>
      <c r="I30" s="253">
        <v>43</v>
      </c>
      <c r="J30" s="253"/>
      <c r="K30" s="253"/>
      <c r="L30" s="253">
        <v>38</v>
      </c>
      <c r="M30" s="253"/>
      <c r="N30" s="253"/>
      <c r="O30" s="253">
        <v>0</v>
      </c>
      <c r="P30" s="253"/>
      <c r="Q30" s="253"/>
      <c r="R30" s="253">
        <v>0</v>
      </c>
      <c r="S30" s="253"/>
      <c r="T30" s="253"/>
      <c r="U30" s="253">
        <v>284</v>
      </c>
      <c r="V30" s="253"/>
      <c r="W30" s="253"/>
      <c r="X30" s="253">
        <v>111</v>
      </c>
      <c r="Y30" s="253"/>
      <c r="Z30" s="253"/>
      <c r="AA30" s="253">
        <v>904</v>
      </c>
      <c r="AB30" s="253"/>
      <c r="AC30" s="253"/>
      <c r="AD30" s="253">
        <v>489</v>
      </c>
      <c r="AE30" s="253"/>
      <c r="AF30" s="253"/>
      <c r="AG30" s="22"/>
      <c r="AH30" s="22"/>
      <c r="AI30" s="2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</row>
    <row r="31" spans="1:57" ht="15" customHeight="1">
      <c r="A31" s="133"/>
      <c r="B31" s="176">
        <v>23</v>
      </c>
      <c r="C31" s="255">
        <f t="shared" si="9"/>
        <v>9055</v>
      </c>
      <c r="D31" s="253"/>
      <c r="E31" s="253"/>
      <c r="F31" s="253">
        <f t="shared" si="10"/>
        <v>3558</v>
      </c>
      <c r="G31" s="253"/>
      <c r="H31" s="253"/>
      <c r="I31" s="253">
        <v>104</v>
      </c>
      <c r="J31" s="253"/>
      <c r="K31" s="253"/>
      <c r="L31" s="253">
        <v>73</v>
      </c>
      <c r="M31" s="253"/>
      <c r="N31" s="253"/>
      <c r="O31" s="253">
        <v>5</v>
      </c>
      <c r="P31" s="253"/>
      <c r="Q31" s="253"/>
      <c r="R31" s="253">
        <v>5</v>
      </c>
      <c r="S31" s="253"/>
      <c r="T31" s="253"/>
      <c r="U31" s="253">
        <v>2067</v>
      </c>
      <c r="V31" s="253"/>
      <c r="W31" s="253"/>
      <c r="X31" s="253">
        <v>603</v>
      </c>
      <c r="Y31" s="253"/>
      <c r="Z31" s="253"/>
      <c r="AA31" s="253">
        <v>1505</v>
      </c>
      <c r="AB31" s="253"/>
      <c r="AC31" s="253"/>
      <c r="AD31" s="253">
        <v>636</v>
      </c>
      <c r="AE31" s="253"/>
      <c r="AF31" s="253"/>
      <c r="AG31" s="22"/>
      <c r="AH31" s="22"/>
      <c r="AI31" s="2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</row>
    <row r="32" spans="1:57" ht="15" customHeight="1">
      <c r="A32" s="133"/>
      <c r="B32" s="12">
        <v>24</v>
      </c>
      <c r="C32" s="255">
        <f t="shared" si="9"/>
        <v>9868</v>
      </c>
      <c r="D32" s="253"/>
      <c r="E32" s="253"/>
      <c r="F32" s="253">
        <f t="shared" si="10"/>
        <v>3101</v>
      </c>
      <c r="G32" s="253"/>
      <c r="H32" s="253"/>
      <c r="I32" s="253">
        <v>151</v>
      </c>
      <c r="J32" s="253"/>
      <c r="K32" s="253"/>
      <c r="L32" s="253">
        <v>107</v>
      </c>
      <c r="M32" s="253"/>
      <c r="N32" s="253"/>
      <c r="O32" s="253">
        <v>6</v>
      </c>
      <c r="P32" s="253"/>
      <c r="Q32" s="253"/>
      <c r="R32" s="253">
        <v>5</v>
      </c>
      <c r="S32" s="253"/>
      <c r="T32" s="253"/>
      <c r="U32" s="253">
        <v>2095</v>
      </c>
      <c r="V32" s="253"/>
      <c r="W32" s="253"/>
      <c r="X32" s="253">
        <v>421</v>
      </c>
      <c r="Y32" s="253"/>
      <c r="Z32" s="253"/>
      <c r="AA32" s="253">
        <v>1590</v>
      </c>
      <c r="AB32" s="253"/>
      <c r="AC32" s="253"/>
      <c r="AD32" s="253">
        <v>585</v>
      </c>
      <c r="AE32" s="253"/>
      <c r="AF32" s="253"/>
      <c r="AG32" s="22"/>
      <c r="AH32" s="22"/>
      <c r="AI32" s="2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</row>
    <row r="33" spans="1:59" ht="15" customHeight="1">
      <c r="A33" s="133"/>
      <c r="B33" s="176">
        <v>25</v>
      </c>
      <c r="C33" s="255">
        <f t="shared" si="9"/>
        <v>9825</v>
      </c>
      <c r="D33" s="253"/>
      <c r="E33" s="253"/>
      <c r="F33" s="253">
        <f t="shared" si="10"/>
        <v>2494</v>
      </c>
      <c r="G33" s="253"/>
      <c r="H33" s="253"/>
      <c r="I33" s="253">
        <v>163</v>
      </c>
      <c r="J33" s="253"/>
      <c r="K33" s="253"/>
      <c r="L33" s="253">
        <v>111</v>
      </c>
      <c r="M33" s="253"/>
      <c r="N33" s="253"/>
      <c r="O33" s="253">
        <v>20</v>
      </c>
      <c r="P33" s="253"/>
      <c r="Q33" s="253"/>
      <c r="R33" s="253">
        <v>6</v>
      </c>
      <c r="S33" s="253"/>
      <c r="T33" s="253"/>
      <c r="U33" s="253">
        <v>1977</v>
      </c>
      <c r="V33" s="253"/>
      <c r="W33" s="253"/>
      <c r="X33" s="253">
        <v>306</v>
      </c>
      <c r="Y33" s="253"/>
      <c r="Z33" s="253"/>
      <c r="AA33" s="253">
        <v>1684</v>
      </c>
      <c r="AB33" s="253"/>
      <c r="AC33" s="253"/>
      <c r="AD33" s="253">
        <v>458</v>
      </c>
      <c r="AE33" s="253"/>
      <c r="AF33" s="253"/>
      <c r="AG33" s="22"/>
      <c r="AH33" s="22"/>
      <c r="AI33" s="2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</row>
    <row r="34" spans="1:59" ht="15" customHeight="1">
      <c r="A34" s="133"/>
      <c r="B34" s="12">
        <v>26</v>
      </c>
      <c r="C34" s="255">
        <f t="shared" si="9"/>
        <v>9292</v>
      </c>
      <c r="D34" s="253"/>
      <c r="E34" s="253"/>
      <c r="F34" s="253">
        <f t="shared" si="10"/>
        <v>2213</v>
      </c>
      <c r="G34" s="253"/>
      <c r="H34" s="253"/>
      <c r="I34" s="253">
        <v>91</v>
      </c>
      <c r="J34" s="253"/>
      <c r="K34" s="253"/>
      <c r="L34" s="253">
        <v>35</v>
      </c>
      <c r="M34" s="253"/>
      <c r="N34" s="253"/>
      <c r="O34" s="253">
        <v>15</v>
      </c>
      <c r="P34" s="253"/>
      <c r="Q34" s="253"/>
      <c r="R34" s="253">
        <v>5</v>
      </c>
      <c r="S34" s="253"/>
      <c r="T34" s="253"/>
      <c r="U34" s="253">
        <v>1692</v>
      </c>
      <c r="V34" s="253"/>
      <c r="W34" s="253"/>
      <c r="X34" s="253">
        <v>249</v>
      </c>
      <c r="Y34" s="253"/>
      <c r="Z34" s="253"/>
      <c r="AA34" s="253">
        <v>1695</v>
      </c>
      <c r="AB34" s="253"/>
      <c r="AC34" s="253"/>
      <c r="AD34" s="253">
        <v>492</v>
      </c>
      <c r="AE34" s="253"/>
      <c r="AF34" s="253"/>
      <c r="AG34" s="22"/>
      <c r="AH34" s="22"/>
      <c r="AI34" s="2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</row>
    <row r="35" spans="1:59" ht="15" customHeight="1">
      <c r="A35" s="133"/>
      <c r="B35" s="176">
        <v>27</v>
      </c>
      <c r="C35" s="255">
        <f t="shared" si="9"/>
        <v>8061</v>
      </c>
      <c r="D35" s="253"/>
      <c r="E35" s="253"/>
      <c r="F35" s="253">
        <f t="shared" si="10"/>
        <v>1951</v>
      </c>
      <c r="G35" s="253"/>
      <c r="H35" s="253"/>
      <c r="I35" s="253">
        <v>105</v>
      </c>
      <c r="J35" s="253"/>
      <c r="K35" s="253"/>
      <c r="L35" s="253">
        <v>42</v>
      </c>
      <c r="M35" s="253"/>
      <c r="N35" s="253"/>
      <c r="O35" s="253">
        <v>11</v>
      </c>
      <c r="P35" s="253"/>
      <c r="Q35" s="253"/>
      <c r="R35" s="253">
        <v>6</v>
      </c>
      <c r="S35" s="253"/>
      <c r="T35" s="253"/>
      <c r="U35" s="253">
        <v>1361</v>
      </c>
      <c r="V35" s="253"/>
      <c r="W35" s="253"/>
      <c r="X35" s="253">
        <v>180</v>
      </c>
      <c r="Y35" s="253"/>
      <c r="Z35" s="253"/>
      <c r="AA35" s="253">
        <v>1202</v>
      </c>
      <c r="AB35" s="253"/>
      <c r="AC35" s="253"/>
      <c r="AD35" s="253">
        <v>375</v>
      </c>
      <c r="AE35" s="253"/>
      <c r="AF35" s="253"/>
      <c r="AG35" s="22"/>
      <c r="AH35" s="22"/>
      <c r="AI35" s="2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</row>
    <row r="36" spans="1:59" ht="15" customHeight="1">
      <c r="A36" s="133"/>
      <c r="B36" s="12">
        <v>28</v>
      </c>
      <c r="C36" s="279">
        <f t="shared" si="9"/>
        <v>7742</v>
      </c>
      <c r="D36" s="280"/>
      <c r="E36" s="280"/>
      <c r="F36" s="253">
        <f t="shared" si="10"/>
        <v>1859</v>
      </c>
      <c r="G36" s="253"/>
      <c r="H36" s="253"/>
      <c r="I36" s="253">
        <v>83</v>
      </c>
      <c r="J36" s="253"/>
      <c r="K36" s="253"/>
      <c r="L36" s="253">
        <v>36</v>
      </c>
      <c r="M36" s="253"/>
      <c r="N36" s="253"/>
      <c r="O36" s="253">
        <v>13</v>
      </c>
      <c r="P36" s="253"/>
      <c r="Q36" s="253"/>
      <c r="R36" s="253">
        <v>7</v>
      </c>
      <c r="S36" s="253"/>
      <c r="T36" s="253"/>
      <c r="U36" s="253">
        <v>1230</v>
      </c>
      <c r="V36" s="253"/>
      <c r="W36" s="253"/>
      <c r="X36" s="253">
        <v>150</v>
      </c>
      <c r="Y36" s="253"/>
      <c r="Z36" s="253"/>
      <c r="AA36" s="253">
        <v>1139</v>
      </c>
      <c r="AB36" s="253"/>
      <c r="AC36" s="253"/>
      <c r="AD36" s="253">
        <v>357</v>
      </c>
      <c r="AE36" s="253"/>
      <c r="AF36" s="253"/>
      <c r="AG36" s="22"/>
      <c r="AH36" s="22"/>
      <c r="AI36" s="2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</row>
    <row r="37" spans="1:59" ht="15" customHeight="1">
      <c r="A37" s="133"/>
      <c r="B37" s="176">
        <v>29</v>
      </c>
      <c r="C37" s="255">
        <f t="shared" si="9"/>
        <v>7602</v>
      </c>
      <c r="D37" s="253"/>
      <c r="E37" s="253"/>
      <c r="F37" s="253">
        <f t="shared" si="10"/>
        <v>1694</v>
      </c>
      <c r="G37" s="253"/>
      <c r="H37" s="253"/>
      <c r="I37" s="253">
        <v>144</v>
      </c>
      <c r="J37" s="253"/>
      <c r="K37" s="253"/>
      <c r="L37" s="253">
        <v>38</v>
      </c>
      <c r="M37" s="253"/>
      <c r="N37" s="253"/>
      <c r="O37" s="253">
        <v>31</v>
      </c>
      <c r="P37" s="253"/>
      <c r="Q37" s="253"/>
      <c r="R37" s="253">
        <v>8</v>
      </c>
      <c r="S37" s="253"/>
      <c r="T37" s="253"/>
      <c r="U37" s="253">
        <v>1154</v>
      </c>
      <c r="V37" s="253"/>
      <c r="W37" s="253"/>
      <c r="X37" s="253">
        <v>124</v>
      </c>
      <c r="Y37" s="253"/>
      <c r="Z37" s="253"/>
      <c r="AA37" s="253">
        <v>1220</v>
      </c>
      <c r="AB37" s="253"/>
      <c r="AC37" s="253"/>
      <c r="AD37" s="253">
        <v>336</v>
      </c>
      <c r="AE37" s="253"/>
      <c r="AF37" s="253"/>
      <c r="AG37" s="22"/>
      <c r="AH37" s="22"/>
      <c r="AI37" s="2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</row>
    <row r="38" spans="1:59" ht="15" customHeight="1">
      <c r="A38" s="133"/>
      <c r="B38" s="176">
        <v>30</v>
      </c>
      <c r="C38" s="255">
        <v>7229</v>
      </c>
      <c r="D38" s="253"/>
      <c r="E38" s="253"/>
      <c r="F38" s="253">
        <v>1536</v>
      </c>
      <c r="G38" s="253"/>
      <c r="H38" s="253"/>
      <c r="I38" s="253">
        <v>124</v>
      </c>
      <c r="J38" s="253"/>
      <c r="K38" s="253"/>
      <c r="L38" s="253">
        <v>53</v>
      </c>
      <c r="M38" s="253"/>
      <c r="N38" s="253"/>
      <c r="O38" s="253">
        <v>56</v>
      </c>
      <c r="P38" s="253"/>
      <c r="Q38" s="253"/>
      <c r="R38" s="253">
        <v>11</v>
      </c>
      <c r="S38" s="253"/>
      <c r="T38" s="253"/>
      <c r="U38" s="253">
        <v>1236</v>
      </c>
      <c r="V38" s="253"/>
      <c r="W38" s="253"/>
      <c r="X38" s="253">
        <v>115</v>
      </c>
      <c r="Y38" s="253"/>
      <c r="Z38" s="253"/>
      <c r="AA38" s="253">
        <v>1176</v>
      </c>
      <c r="AB38" s="253"/>
      <c r="AC38" s="253"/>
      <c r="AD38" s="253">
        <v>336</v>
      </c>
      <c r="AE38" s="253"/>
      <c r="AF38" s="253"/>
      <c r="AG38" s="22"/>
      <c r="AH38" s="22"/>
      <c r="AI38" s="2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</row>
    <row r="39" spans="1:59" ht="7.5" customHeight="1" thickBot="1">
      <c r="A39" s="135"/>
      <c r="B39" s="135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52"/>
      <c r="AH39" s="152"/>
      <c r="AI39" s="152"/>
      <c r="AJ39" s="2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</row>
    <row r="40" spans="1:59" ht="21" customHeight="1" thickTop="1" thickBot="1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</row>
    <row r="41" spans="1:59" ht="15" customHeight="1" thickTop="1">
      <c r="A41" s="257" t="s">
        <v>20</v>
      </c>
      <c r="B41" s="258"/>
      <c r="C41" s="258"/>
      <c r="D41" s="258"/>
      <c r="E41" s="259" t="s">
        <v>21</v>
      </c>
      <c r="F41" s="260"/>
      <c r="G41" s="260"/>
      <c r="H41" s="260"/>
      <c r="I41" s="260"/>
      <c r="J41" s="261"/>
      <c r="K41" s="262" t="s">
        <v>22</v>
      </c>
      <c r="L41" s="263"/>
      <c r="M41" s="263"/>
      <c r="N41" s="264"/>
      <c r="O41" s="265" t="s">
        <v>23</v>
      </c>
      <c r="P41" s="266"/>
      <c r="Q41" s="266"/>
      <c r="R41" s="266"/>
      <c r="S41" s="266"/>
      <c r="T41" s="267"/>
      <c r="U41" s="268" t="s">
        <v>24</v>
      </c>
      <c r="V41" s="258"/>
      <c r="W41" s="258"/>
      <c r="X41" s="258"/>
      <c r="Y41" s="258"/>
      <c r="Z41" s="269"/>
      <c r="AA41" s="268" t="s">
        <v>25</v>
      </c>
      <c r="AB41" s="258"/>
      <c r="AC41" s="258"/>
      <c r="AD41" s="269"/>
      <c r="AE41" s="270" t="s">
        <v>2</v>
      </c>
      <c r="AF41" s="257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</row>
    <row r="42" spans="1:59" ht="15" customHeight="1">
      <c r="A42" s="273" t="s">
        <v>18</v>
      </c>
      <c r="B42" s="274"/>
      <c r="C42" s="275" t="s">
        <v>19</v>
      </c>
      <c r="D42" s="274"/>
      <c r="E42" s="276" t="s">
        <v>18</v>
      </c>
      <c r="F42" s="277"/>
      <c r="G42" s="278"/>
      <c r="H42" s="276" t="s">
        <v>19</v>
      </c>
      <c r="I42" s="277"/>
      <c r="J42" s="278"/>
      <c r="K42" s="275" t="s">
        <v>18</v>
      </c>
      <c r="L42" s="274"/>
      <c r="M42" s="275" t="s">
        <v>19</v>
      </c>
      <c r="N42" s="274"/>
      <c r="O42" s="276" t="s">
        <v>18</v>
      </c>
      <c r="P42" s="277"/>
      <c r="Q42" s="278"/>
      <c r="R42" s="276" t="s">
        <v>19</v>
      </c>
      <c r="S42" s="277"/>
      <c r="T42" s="278"/>
      <c r="U42" s="276" t="s">
        <v>18</v>
      </c>
      <c r="V42" s="277"/>
      <c r="W42" s="278"/>
      <c r="X42" s="276" t="s">
        <v>19</v>
      </c>
      <c r="Y42" s="277"/>
      <c r="Z42" s="278"/>
      <c r="AA42" s="275" t="s">
        <v>18</v>
      </c>
      <c r="AB42" s="274"/>
      <c r="AC42" s="275" t="s">
        <v>19</v>
      </c>
      <c r="AD42" s="274"/>
      <c r="AE42" s="271"/>
      <c r="AF42" s="27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</row>
    <row r="43" spans="1:59" ht="7.5" customHeight="1">
      <c r="A43" s="133"/>
      <c r="B43" s="133"/>
      <c r="C43" s="133"/>
      <c r="D43" s="133"/>
      <c r="E43" s="133"/>
      <c r="F43" s="12"/>
      <c r="G43" s="12"/>
      <c r="H43" s="12"/>
      <c r="I43" s="12"/>
      <c r="J43" s="12"/>
      <c r="K43" s="12"/>
      <c r="L43" s="12"/>
      <c r="M43" s="12"/>
      <c r="N43" s="133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97"/>
      <c r="AF43" s="1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</row>
    <row r="44" spans="1:59" ht="15" customHeight="1">
      <c r="A44" s="253">
        <v>676</v>
      </c>
      <c r="B44" s="253"/>
      <c r="C44" s="253">
        <v>321</v>
      </c>
      <c r="D44" s="253"/>
      <c r="E44" s="253">
        <f>77+8</f>
        <v>85</v>
      </c>
      <c r="F44" s="253"/>
      <c r="G44" s="253"/>
      <c r="H44" s="253">
        <f>10+6</f>
        <v>16</v>
      </c>
      <c r="I44" s="253"/>
      <c r="J44" s="253"/>
      <c r="K44" s="253">
        <f>16+132</f>
        <v>148</v>
      </c>
      <c r="L44" s="253"/>
      <c r="M44" s="253">
        <f>5+65</f>
        <v>70</v>
      </c>
      <c r="N44" s="253"/>
      <c r="O44" s="253">
        <v>16</v>
      </c>
      <c r="P44" s="253"/>
      <c r="Q44" s="253"/>
      <c r="R44" s="253">
        <v>15</v>
      </c>
      <c r="S44" s="253"/>
      <c r="T44" s="253"/>
      <c r="U44" s="253">
        <f>24+293+372+44+407+62+264</f>
        <v>1466</v>
      </c>
      <c r="V44" s="253"/>
      <c r="W44" s="253"/>
      <c r="X44" s="253">
        <f>11+94+78+19+167+52+90</f>
        <v>511</v>
      </c>
      <c r="Y44" s="253"/>
      <c r="Z44" s="253"/>
      <c r="AA44" s="253">
        <v>585</v>
      </c>
      <c r="AB44" s="253"/>
      <c r="AC44" s="253">
        <v>309</v>
      </c>
      <c r="AD44" s="253"/>
      <c r="AE44" s="80" t="s">
        <v>327</v>
      </c>
      <c r="AF44" s="173">
        <v>22</v>
      </c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</row>
    <row r="45" spans="1:59" ht="15" customHeight="1">
      <c r="A45" s="253">
        <v>1586</v>
      </c>
      <c r="B45" s="253"/>
      <c r="C45" s="253">
        <v>604</v>
      </c>
      <c r="D45" s="253"/>
      <c r="E45" s="253">
        <f>37+32</f>
        <v>69</v>
      </c>
      <c r="F45" s="253"/>
      <c r="G45" s="253"/>
      <c r="H45" s="253">
        <f>6+16</f>
        <v>22</v>
      </c>
      <c r="I45" s="253"/>
      <c r="J45" s="253"/>
      <c r="K45" s="253">
        <f>22+312</f>
        <v>334</v>
      </c>
      <c r="L45" s="253"/>
      <c r="M45" s="253">
        <f>18+126</f>
        <v>144</v>
      </c>
      <c r="N45" s="253"/>
      <c r="O45" s="253">
        <v>21</v>
      </c>
      <c r="P45" s="253"/>
      <c r="Q45" s="253"/>
      <c r="R45" s="253">
        <v>12</v>
      </c>
      <c r="S45" s="253"/>
      <c r="T45" s="253"/>
      <c r="U45" s="253">
        <f>56+469+648+86+481+114+590</f>
        <v>2444</v>
      </c>
      <c r="V45" s="253"/>
      <c r="W45" s="253"/>
      <c r="X45" s="253">
        <f>31+148+116+22+245+54+120</f>
        <v>736</v>
      </c>
      <c r="Y45" s="253"/>
      <c r="Z45" s="253"/>
      <c r="AA45" s="253">
        <v>920</v>
      </c>
      <c r="AB45" s="253"/>
      <c r="AC45" s="253">
        <v>723</v>
      </c>
      <c r="AD45" s="253"/>
      <c r="AE45" s="80"/>
      <c r="AF45" s="173">
        <v>23</v>
      </c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</row>
    <row r="46" spans="1:59" ht="15" customHeight="1">
      <c r="A46" s="253">
        <v>1764</v>
      </c>
      <c r="B46" s="253"/>
      <c r="C46" s="253">
        <v>479</v>
      </c>
      <c r="D46" s="253"/>
      <c r="E46" s="253">
        <f>47+47</f>
        <v>94</v>
      </c>
      <c r="F46" s="253"/>
      <c r="G46" s="253"/>
      <c r="H46" s="253">
        <f>11+21</f>
        <v>32</v>
      </c>
      <c r="I46" s="253"/>
      <c r="J46" s="253"/>
      <c r="K46" s="253">
        <f>54+386</f>
        <v>440</v>
      </c>
      <c r="L46" s="253"/>
      <c r="M46" s="253">
        <f>29+139</f>
        <v>168</v>
      </c>
      <c r="N46" s="253"/>
      <c r="O46" s="253">
        <v>25</v>
      </c>
      <c r="P46" s="253"/>
      <c r="Q46" s="253"/>
      <c r="R46" s="253">
        <v>15</v>
      </c>
      <c r="S46" s="253"/>
      <c r="T46" s="253"/>
      <c r="U46" s="253">
        <f>107+607+432+140+750+125+781</f>
        <v>2942</v>
      </c>
      <c r="V46" s="253"/>
      <c r="W46" s="253"/>
      <c r="X46" s="253">
        <f>36+123+65+24+295+72+144</f>
        <v>759</v>
      </c>
      <c r="Y46" s="253"/>
      <c r="Z46" s="253"/>
      <c r="AA46" s="253">
        <v>761</v>
      </c>
      <c r="AB46" s="253"/>
      <c r="AC46" s="253">
        <v>530</v>
      </c>
      <c r="AD46" s="253"/>
      <c r="AE46" s="80"/>
      <c r="AF46" s="173">
        <v>24</v>
      </c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</row>
    <row r="47" spans="1:59" ht="15" customHeight="1">
      <c r="A47" s="253">
        <v>1631</v>
      </c>
      <c r="B47" s="253"/>
      <c r="C47" s="253">
        <v>322</v>
      </c>
      <c r="D47" s="253"/>
      <c r="E47" s="253">
        <f>57+61</f>
        <v>118</v>
      </c>
      <c r="F47" s="253"/>
      <c r="G47" s="253"/>
      <c r="H47" s="253">
        <f>13+12</f>
        <v>25</v>
      </c>
      <c r="I47" s="253"/>
      <c r="J47" s="253"/>
      <c r="K47" s="253">
        <f>27+392</f>
        <v>419</v>
      </c>
      <c r="L47" s="253"/>
      <c r="M47" s="253">
        <f>38+117</f>
        <v>155</v>
      </c>
      <c r="N47" s="253"/>
      <c r="O47" s="253">
        <v>27</v>
      </c>
      <c r="P47" s="253"/>
      <c r="Q47" s="253"/>
      <c r="R47" s="253">
        <v>20</v>
      </c>
      <c r="S47" s="253"/>
      <c r="T47" s="253"/>
      <c r="U47" s="253">
        <f>52+811+409+115+811+92+893</f>
        <v>3183</v>
      </c>
      <c r="V47" s="253"/>
      <c r="W47" s="253"/>
      <c r="X47" s="253">
        <f>17+120+46+23+245+44+114</f>
        <v>609</v>
      </c>
      <c r="Y47" s="253"/>
      <c r="Z47" s="253"/>
      <c r="AA47" s="253">
        <v>603</v>
      </c>
      <c r="AB47" s="253"/>
      <c r="AC47" s="253">
        <v>482</v>
      </c>
      <c r="AD47" s="253"/>
      <c r="AE47" s="80"/>
      <c r="AF47" s="173">
        <v>25</v>
      </c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</row>
    <row r="48" spans="1:59" ht="15" customHeight="1">
      <c r="A48" s="253">
        <v>1531</v>
      </c>
      <c r="B48" s="253"/>
      <c r="C48" s="253">
        <v>239</v>
      </c>
      <c r="D48" s="253"/>
      <c r="E48" s="253">
        <f>26+59</f>
        <v>85</v>
      </c>
      <c r="F48" s="253"/>
      <c r="G48" s="253"/>
      <c r="H48" s="253">
        <f>7+6</f>
        <v>13</v>
      </c>
      <c r="I48" s="253"/>
      <c r="J48" s="253"/>
      <c r="K48" s="253">
        <f>30+291</f>
        <v>321</v>
      </c>
      <c r="L48" s="253"/>
      <c r="M48" s="253">
        <f>12+105</f>
        <v>117</v>
      </c>
      <c r="N48" s="253"/>
      <c r="O48" s="253">
        <v>13</v>
      </c>
      <c r="P48" s="253"/>
      <c r="Q48" s="253"/>
      <c r="R48" s="253">
        <v>12</v>
      </c>
      <c r="S48" s="253"/>
      <c r="T48" s="253"/>
      <c r="U48" s="253">
        <f>39+918+418+116+837+105+769</f>
        <v>3202</v>
      </c>
      <c r="V48" s="253"/>
      <c r="W48" s="253"/>
      <c r="X48" s="253">
        <f>9+163+45+25+241+29+116</f>
        <v>628</v>
      </c>
      <c r="Y48" s="253"/>
      <c r="Z48" s="253"/>
      <c r="AA48" s="253">
        <v>647</v>
      </c>
      <c r="AB48" s="253"/>
      <c r="AC48" s="253">
        <v>423</v>
      </c>
      <c r="AD48" s="253"/>
      <c r="AE48" s="80"/>
      <c r="AF48" s="173">
        <v>26</v>
      </c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</row>
    <row r="49" spans="1:58" ht="15" customHeight="1">
      <c r="A49" s="253">
        <v>1529</v>
      </c>
      <c r="B49" s="253"/>
      <c r="C49" s="253">
        <v>233</v>
      </c>
      <c r="D49" s="253"/>
      <c r="E49" s="253">
        <f>33+66</f>
        <v>99</v>
      </c>
      <c r="F49" s="253"/>
      <c r="G49" s="253"/>
      <c r="H49" s="253">
        <f>6+10</f>
        <v>16</v>
      </c>
      <c r="I49" s="253"/>
      <c r="J49" s="253"/>
      <c r="K49" s="253">
        <f>37+222</f>
        <v>259</v>
      </c>
      <c r="L49" s="253"/>
      <c r="M49" s="253">
        <f>16+60</f>
        <v>76</v>
      </c>
      <c r="N49" s="253"/>
      <c r="O49" s="253">
        <v>19</v>
      </c>
      <c r="P49" s="253"/>
      <c r="Q49" s="253"/>
      <c r="R49" s="253">
        <v>15</v>
      </c>
      <c r="S49" s="253"/>
      <c r="T49" s="253"/>
      <c r="U49" s="253">
        <f>37+843+441+116+808+101+513</f>
        <v>2859</v>
      </c>
      <c r="V49" s="253"/>
      <c r="W49" s="253"/>
      <c r="X49" s="253">
        <f>11+140+51+27+241+51+64</f>
        <v>585</v>
      </c>
      <c r="Y49" s="253"/>
      <c r="Z49" s="253"/>
      <c r="AA49" s="253">
        <v>617</v>
      </c>
      <c r="AB49" s="253"/>
      <c r="AC49" s="253">
        <v>423</v>
      </c>
      <c r="AD49" s="253"/>
      <c r="AE49" s="80"/>
      <c r="AF49" s="173">
        <v>27</v>
      </c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</row>
    <row r="50" spans="1:58" ht="15" customHeight="1">
      <c r="A50" s="253">
        <v>1578</v>
      </c>
      <c r="B50" s="253"/>
      <c r="C50" s="253">
        <v>261</v>
      </c>
      <c r="D50" s="253"/>
      <c r="E50" s="253">
        <f>43+53</f>
        <v>96</v>
      </c>
      <c r="F50" s="253"/>
      <c r="G50" s="253"/>
      <c r="H50" s="253">
        <f>7+18</f>
        <v>25</v>
      </c>
      <c r="I50" s="253"/>
      <c r="J50" s="253"/>
      <c r="K50" s="253">
        <f>42+214</f>
        <v>256</v>
      </c>
      <c r="L50" s="253"/>
      <c r="M50" s="253">
        <f>10+80</f>
        <v>90</v>
      </c>
      <c r="N50" s="253"/>
      <c r="O50" s="253">
        <v>16</v>
      </c>
      <c r="P50" s="253"/>
      <c r="Q50" s="253"/>
      <c r="R50" s="253">
        <v>8</v>
      </c>
      <c r="S50" s="253"/>
      <c r="T50" s="253"/>
      <c r="U50" s="253">
        <f>44+881+432+88+827+54+474</f>
        <v>2800</v>
      </c>
      <c r="V50" s="253"/>
      <c r="W50" s="253"/>
      <c r="X50" s="253">
        <f>12+107+56+24+281+24+86</f>
        <v>590</v>
      </c>
      <c r="Y50" s="253"/>
      <c r="Z50" s="253"/>
      <c r="AA50" s="253">
        <v>531</v>
      </c>
      <c r="AB50" s="253"/>
      <c r="AC50" s="253">
        <v>335</v>
      </c>
      <c r="AD50" s="253"/>
      <c r="AE50" s="80"/>
      <c r="AF50" s="173">
        <v>28</v>
      </c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</row>
    <row r="51" spans="1:58" ht="15" customHeight="1">
      <c r="A51" s="253">
        <v>1726</v>
      </c>
      <c r="B51" s="253"/>
      <c r="C51" s="253">
        <v>268</v>
      </c>
      <c r="D51" s="253"/>
      <c r="E51" s="253">
        <v>90</v>
      </c>
      <c r="F51" s="253"/>
      <c r="G51" s="253"/>
      <c r="H51" s="253">
        <v>17</v>
      </c>
      <c r="I51" s="253"/>
      <c r="J51" s="253"/>
      <c r="K51" s="253">
        <v>231</v>
      </c>
      <c r="L51" s="253"/>
      <c r="M51" s="253">
        <v>54</v>
      </c>
      <c r="N51" s="253"/>
      <c r="O51" s="253">
        <v>11</v>
      </c>
      <c r="P51" s="253"/>
      <c r="Q51" s="253"/>
      <c r="R51" s="253">
        <v>6</v>
      </c>
      <c r="S51" s="253"/>
      <c r="T51" s="253"/>
      <c r="U51" s="253">
        <v>2515</v>
      </c>
      <c r="V51" s="253"/>
      <c r="W51" s="253"/>
      <c r="X51" s="253">
        <v>549</v>
      </c>
      <c r="Y51" s="253"/>
      <c r="Z51" s="253"/>
      <c r="AA51" s="253">
        <v>480</v>
      </c>
      <c r="AB51" s="253"/>
      <c r="AC51" s="253">
        <v>294</v>
      </c>
      <c r="AD51" s="253"/>
      <c r="AE51" s="80"/>
      <c r="AF51" s="173">
        <v>29</v>
      </c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</row>
    <row r="52" spans="1:58" ht="15" customHeight="1">
      <c r="A52" s="253">
        <v>1330</v>
      </c>
      <c r="B52" s="253"/>
      <c r="C52" s="253">
        <v>221</v>
      </c>
      <c r="D52" s="253"/>
      <c r="E52" s="253">
        <v>84</v>
      </c>
      <c r="F52" s="253"/>
      <c r="G52" s="253"/>
      <c r="H52" s="253">
        <v>16</v>
      </c>
      <c r="I52" s="253"/>
      <c r="J52" s="253"/>
      <c r="K52" s="253">
        <v>244</v>
      </c>
      <c r="L52" s="253"/>
      <c r="M52" s="253">
        <v>64</v>
      </c>
      <c r="N52" s="253"/>
      <c r="O52" s="253">
        <v>9</v>
      </c>
      <c r="P52" s="253"/>
      <c r="Q52" s="253"/>
      <c r="R52" s="253">
        <v>4</v>
      </c>
      <c r="S52" s="253"/>
      <c r="T52" s="253"/>
      <c r="U52" s="253">
        <v>2602</v>
      </c>
      <c r="V52" s="253"/>
      <c r="W52" s="253"/>
      <c r="X52" s="253">
        <v>484</v>
      </c>
      <c r="Y52" s="253"/>
      <c r="Z52" s="253"/>
      <c r="AA52" s="253">
        <v>368</v>
      </c>
      <c r="AB52" s="253"/>
      <c r="AC52" s="253">
        <v>232</v>
      </c>
      <c r="AD52" s="254"/>
      <c r="AE52" s="80"/>
      <c r="AF52" s="173">
        <v>30</v>
      </c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</row>
    <row r="53" spans="1:58" ht="7.5" customHeight="1" thickBo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7"/>
      <c r="AF53" s="38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</row>
    <row r="54" spans="1:58" ht="6.75" customHeight="1" thickTop="1">
      <c r="A54" s="41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</row>
    <row r="55" spans="1:58">
      <c r="A55" s="198" t="s">
        <v>289</v>
      </c>
      <c r="B55" s="198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</row>
    <row r="56" spans="1:58">
      <c r="A56" s="198" t="s">
        <v>324</v>
      </c>
      <c r="B56" s="19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</row>
    <row r="57" spans="1:58"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</row>
    <row r="58" spans="1:58"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</row>
    <row r="59" spans="1:58"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</row>
    <row r="60" spans="1:58"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</row>
    <row r="61" spans="1:58"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</row>
    <row r="62" spans="1:58"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</row>
    <row r="63" spans="1:58"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</row>
    <row r="64" spans="1:58"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</row>
    <row r="65" spans="2:51"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</row>
    <row r="66" spans="2:51"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</row>
    <row r="67" spans="2:51"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</row>
    <row r="68" spans="2:51"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</row>
    <row r="69" spans="2:51"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</row>
    <row r="70" spans="2:51"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</row>
    <row r="71" spans="2:51"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</row>
    <row r="72" spans="2:51"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</row>
    <row r="73" spans="2:51"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</row>
    <row r="74" spans="2:51"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</row>
    <row r="75" spans="2:51"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</row>
    <row r="76" spans="2:51"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</row>
    <row r="77" spans="2:51"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</row>
    <row r="78" spans="2:51"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</row>
    <row r="79" spans="2:51"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</row>
    <row r="80" spans="2:51"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</row>
    <row r="81" spans="2:51"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</row>
    <row r="82" spans="2:51"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</row>
    <row r="83" spans="2:51"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</row>
    <row r="84" spans="2:51"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</row>
    <row r="85" spans="2:51"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</row>
    <row r="86" spans="2:51"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</row>
    <row r="87" spans="2:51"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</row>
    <row r="88" spans="2:51"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</row>
    <row r="89" spans="2:51"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</row>
    <row r="90" spans="2:51"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</row>
    <row r="91" spans="2:51"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</row>
    <row r="92" spans="2:51"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</row>
    <row r="93" spans="2:51"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</row>
    <row r="94" spans="2:51"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</row>
    <row r="95" spans="2:51"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</row>
    <row r="96" spans="2:51"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</row>
    <row r="97" spans="2:51"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</row>
    <row r="98" spans="2:51"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</row>
    <row r="99" spans="2:51"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</row>
    <row r="100" spans="2:51"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</row>
    <row r="101" spans="2:51"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</row>
    <row r="102" spans="2:51"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</row>
    <row r="103" spans="2:51"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</row>
    <row r="104" spans="2:51"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</row>
    <row r="105" spans="2:51"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</row>
    <row r="106" spans="2:51"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</row>
    <row r="107" spans="2:51"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</row>
    <row r="108" spans="2:51"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</row>
    <row r="109" spans="2:51"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</row>
    <row r="110" spans="2:51"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</row>
    <row r="111" spans="2:51"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</row>
    <row r="112" spans="2:51"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</row>
    <row r="113" spans="2:51"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</row>
    <row r="114" spans="2:51"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</row>
    <row r="115" spans="2:51"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</row>
    <row r="116" spans="2:51"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</row>
    <row r="117" spans="2:51"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</row>
    <row r="118" spans="2:51"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</row>
    <row r="119" spans="2:51"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</row>
    <row r="120" spans="2:51"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</row>
    <row r="121" spans="2:51"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</row>
    <row r="122" spans="2:51"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</row>
    <row r="123" spans="2:51"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</row>
    <row r="124" spans="2:51"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</row>
    <row r="125" spans="2:51"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</row>
    <row r="126" spans="2:51"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</row>
    <row r="127" spans="2:51"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</row>
    <row r="128" spans="2:51"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</row>
    <row r="129" spans="2:51"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</row>
    <row r="130" spans="2:51"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</row>
    <row r="131" spans="2:51"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</row>
    <row r="132" spans="2:51"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</row>
    <row r="133" spans="2:51"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</row>
    <row r="134" spans="2:51"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</row>
    <row r="135" spans="2:51"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</row>
    <row r="136" spans="2:51"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</row>
    <row r="137" spans="2:51"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</row>
    <row r="138" spans="2:51"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</row>
    <row r="139" spans="2:51"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</row>
    <row r="140" spans="2:51"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</row>
    <row r="141" spans="2:51"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</row>
    <row r="142" spans="2:51"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</row>
    <row r="143" spans="2:51"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</row>
    <row r="144" spans="2:51"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</row>
    <row r="145" spans="2:51"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</row>
    <row r="146" spans="2:51"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</row>
    <row r="147" spans="2:51"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</row>
    <row r="148" spans="2:51"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</row>
    <row r="149" spans="2:51"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</row>
    <row r="150" spans="2:51"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</row>
    <row r="151" spans="2:51"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</row>
    <row r="152" spans="2:51"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</row>
    <row r="153" spans="2:51">
      <c r="B153" s="152"/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</row>
    <row r="154" spans="2:51"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</row>
    <row r="155" spans="2:51"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</row>
    <row r="156" spans="2:51">
      <c r="B156" s="152"/>
      <c r="C156" s="152"/>
      <c r="D156" s="152"/>
      <c r="E156" s="152"/>
      <c r="F156" s="152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  <c r="AS156" s="152"/>
      <c r="AT156" s="152"/>
      <c r="AU156" s="152"/>
      <c r="AV156" s="152"/>
      <c r="AW156" s="152"/>
      <c r="AX156" s="152"/>
      <c r="AY156" s="152"/>
    </row>
    <row r="157" spans="2:51"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</row>
    <row r="158" spans="2:51"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</row>
    <row r="159" spans="2:51">
      <c r="B159" s="152"/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  <c r="AS159" s="152"/>
      <c r="AT159" s="152"/>
      <c r="AU159" s="152"/>
      <c r="AV159" s="152"/>
      <c r="AW159" s="152"/>
      <c r="AX159" s="152"/>
      <c r="AY159" s="152"/>
    </row>
    <row r="160" spans="2:51">
      <c r="B160" s="152"/>
      <c r="C160" s="152"/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</row>
    <row r="161" spans="2:51">
      <c r="B161" s="152"/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</row>
    <row r="162" spans="2:51"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</row>
    <row r="163" spans="2:51">
      <c r="B163" s="152"/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</row>
    <row r="164" spans="2:51">
      <c r="B164" s="152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</row>
    <row r="165" spans="2:51"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  <c r="AS165" s="152"/>
      <c r="AT165" s="152"/>
      <c r="AU165" s="152"/>
      <c r="AV165" s="152"/>
      <c r="AW165" s="152"/>
      <c r="AX165" s="152"/>
      <c r="AY165" s="152"/>
    </row>
    <row r="166" spans="2:51"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152"/>
      <c r="AR166" s="152"/>
      <c r="AS166" s="152"/>
      <c r="AT166" s="152"/>
      <c r="AU166" s="152"/>
      <c r="AV166" s="152"/>
      <c r="AW166" s="152"/>
      <c r="AX166" s="152"/>
      <c r="AY166" s="152"/>
    </row>
    <row r="167" spans="2:51"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  <c r="AS167" s="152"/>
      <c r="AT167" s="152"/>
      <c r="AU167" s="152"/>
      <c r="AV167" s="152"/>
      <c r="AW167" s="152"/>
      <c r="AX167" s="152"/>
      <c r="AY167" s="152"/>
    </row>
    <row r="168" spans="2:51"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2"/>
      <c r="AU168" s="152"/>
      <c r="AV168" s="152"/>
      <c r="AW168" s="152"/>
      <c r="AX168" s="152"/>
      <c r="AY168" s="152"/>
    </row>
    <row r="169" spans="2:51"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  <c r="AS169" s="152"/>
      <c r="AT169" s="152"/>
      <c r="AU169" s="152"/>
      <c r="AV169" s="152"/>
      <c r="AW169" s="152"/>
      <c r="AX169" s="152"/>
      <c r="AY169" s="152"/>
    </row>
    <row r="170" spans="2:51"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  <c r="AS170" s="152"/>
      <c r="AT170" s="152"/>
      <c r="AU170" s="152"/>
      <c r="AV170" s="152"/>
      <c r="AW170" s="152"/>
      <c r="AX170" s="152"/>
      <c r="AY170" s="152"/>
    </row>
    <row r="171" spans="2:51">
      <c r="B171" s="152"/>
      <c r="C171" s="152"/>
      <c r="D171" s="152"/>
      <c r="E171" s="152"/>
      <c r="F171" s="152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  <c r="AS171" s="152"/>
      <c r="AT171" s="152"/>
      <c r="AU171" s="152"/>
      <c r="AV171" s="152"/>
      <c r="AW171" s="152"/>
      <c r="AX171" s="152"/>
      <c r="AY171" s="152"/>
    </row>
    <row r="172" spans="2:51">
      <c r="B172" s="152"/>
      <c r="C172" s="152"/>
      <c r="D172" s="152"/>
      <c r="E172" s="152"/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  <c r="AS172" s="152"/>
      <c r="AT172" s="152"/>
      <c r="AU172" s="152"/>
      <c r="AV172" s="152"/>
      <c r="AW172" s="152"/>
      <c r="AX172" s="152"/>
      <c r="AY172" s="152"/>
    </row>
    <row r="173" spans="2:51">
      <c r="B173" s="152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52"/>
      <c r="AU173" s="152"/>
      <c r="AV173" s="152"/>
      <c r="AW173" s="152"/>
      <c r="AX173" s="152"/>
      <c r="AY173" s="152"/>
    </row>
    <row r="174" spans="2:51">
      <c r="B174" s="152"/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52"/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152"/>
      <c r="AR174" s="152"/>
      <c r="AS174" s="152"/>
      <c r="AT174" s="152"/>
      <c r="AU174" s="152"/>
      <c r="AV174" s="152"/>
      <c r="AW174" s="152"/>
      <c r="AX174" s="152"/>
      <c r="AY174" s="152"/>
    </row>
    <row r="175" spans="2:51">
      <c r="B175" s="152"/>
      <c r="C175" s="152"/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2"/>
      <c r="AL175" s="152"/>
      <c r="AM175" s="152"/>
      <c r="AN175" s="152"/>
      <c r="AO175" s="152"/>
      <c r="AP175" s="152"/>
      <c r="AQ175" s="152"/>
      <c r="AR175" s="152"/>
      <c r="AS175" s="152"/>
      <c r="AT175" s="152"/>
      <c r="AU175" s="152"/>
      <c r="AV175" s="152"/>
      <c r="AW175" s="152"/>
      <c r="AX175" s="152"/>
      <c r="AY175" s="152"/>
    </row>
    <row r="176" spans="2:51">
      <c r="B176" s="152"/>
      <c r="C176" s="152"/>
      <c r="D176" s="152"/>
      <c r="E176" s="152"/>
      <c r="F176" s="152"/>
      <c r="G176" s="152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</row>
    <row r="177" spans="2:51"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</row>
  </sheetData>
  <mergeCells count="398">
    <mergeCell ref="AA7:AF7"/>
    <mergeCell ref="C8:D8"/>
    <mergeCell ref="E8:F8"/>
    <mergeCell ref="G8:H8"/>
    <mergeCell ref="W8:X8"/>
    <mergeCell ref="Y8:Z8"/>
    <mergeCell ref="AA8:AB8"/>
    <mergeCell ref="AC8:AD8"/>
    <mergeCell ref="AE8:AF8"/>
    <mergeCell ref="S8:T8"/>
    <mergeCell ref="U8:V8"/>
    <mergeCell ref="I8:J8"/>
    <mergeCell ref="M8:N8"/>
    <mergeCell ref="O8:P8"/>
    <mergeCell ref="Q8:R8"/>
    <mergeCell ref="A7:B8"/>
    <mergeCell ref="C7:H7"/>
    <mergeCell ref="I7:N7"/>
    <mergeCell ref="O7:T7"/>
    <mergeCell ref="U7:Z7"/>
    <mergeCell ref="C10:D10"/>
    <mergeCell ref="E10:F10"/>
    <mergeCell ref="G10:H10"/>
    <mergeCell ref="I10:J10"/>
    <mergeCell ref="M10:N10"/>
    <mergeCell ref="O10:P10"/>
    <mergeCell ref="Q10:R10"/>
    <mergeCell ref="AE10:AF10"/>
    <mergeCell ref="S10:T10"/>
    <mergeCell ref="U10:V10"/>
    <mergeCell ref="W10:X10"/>
    <mergeCell ref="Y10:Z10"/>
    <mergeCell ref="AA10:AB10"/>
    <mergeCell ref="AC10:AD10"/>
    <mergeCell ref="AC11:AD11"/>
    <mergeCell ref="AE11:AF11"/>
    <mergeCell ref="C12:D12"/>
    <mergeCell ref="E12:F12"/>
    <mergeCell ref="G12:H12"/>
    <mergeCell ref="I12:J12"/>
    <mergeCell ref="M12:N12"/>
    <mergeCell ref="AA12:AB12"/>
    <mergeCell ref="AC12:AD12"/>
    <mergeCell ref="AE12:AF12"/>
    <mergeCell ref="S12:T12"/>
    <mergeCell ref="U12:V12"/>
    <mergeCell ref="W12:X12"/>
    <mergeCell ref="Y12:Z12"/>
    <mergeCell ref="C11:D11"/>
    <mergeCell ref="E11:F11"/>
    <mergeCell ref="G11:H11"/>
    <mergeCell ref="I11:J11"/>
    <mergeCell ref="M11:N11"/>
    <mergeCell ref="O11:P11"/>
    <mergeCell ref="Q11:R11"/>
    <mergeCell ref="S11:T11"/>
    <mergeCell ref="U11:V11"/>
    <mergeCell ref="I13:J13"/>
    <mergeCell ref="M13:N13"/>
    <mergeCell ref="O13:P13"/>
    <mergeCell ref="Q13:R13"/>
    <mergeCell ref="O12:P12"/>
    <mergeCell ref="Q12:R12"/>
    <mergeCell ref="W11:X11"/>
    <mergeCell ref="Y11:Z11"/>
    <mergeCell ref="AA11:AB11"/>
    <mergeCell ref="AE13:AF13"/>
    <mergeCell ref="C14:D14"/>
    <mergeCell ref="E14:F14"/>
    <mergeCell ref="G14:H14"/>
    <mergeCell ref="I14:J14"/>
    <mergeCell ref="M14:N14"/>
    <mergeCell ref="O14:P14"/>
    <mergeCell ref="Q14:R14"/>
    <mergeCell ref="S14:T14"/>
    <mergeCell ref="U14:V14"/>
    <mergeCell ref="S13:T13"/>
    <mergeCell ref="U13:V13"/>
    <mergeCell ref="W13:X13"/>
    <mergeCell ref="Y13:Z13"/>
    <mergeCell ref="AA13:AB13"/>
    <mergeCell ref="AC13:AD13"/>
    <mergeCell ref="W14:X14"/>
    <mergeCell ref="Y14:Z14"/>
    <mergeCell ref="AA14:AB14"/>
    <mergeCell ref="AC14:AD14"/>
    <mergeCell ref="AE14:AF14"/>
    <mergeCell ref="C13:D13"/>
    <mergeCell ref="E13:F13"/>
    <mergeCell ref="G13:H13"/>
    <mergeCell ref="C15:D15"/>
    <mergeCell ref="E15:F15"/>
    <mergeCell ref="G15:H15"/>
    <mergeCell ref="I15:J15"/>
    <mergeCell ref="M15:N15"/>
    <mergeCell ref="AA15:AB15"/>
    <mergeCell ref="AC15:AD15"/>
    <mergeCell ref="AE15:AF15"/>
    <mergeCell ref="C16:D16"/>
    <mergeCell ref="E16:F16"/>
    <mergeCell ref="G16:H16"/>
    <mergeCell ref="I16:J16"/>
    <mergeCell ref="M16:N16"/>
    <mergeCell ref="O16:P16"/>
    <mergeCell ref="Q16:R16"/>
    <mergeCell ref="O15:P15"/>
    <mergeCell ref="Q15:R15"/>
    <mergeCell ref="S15:T15"/>
    <mergeCell ref="U15:V15"/>
    <mergeCell ref="W15:X15"/>
    <mergeCell ref="Y15:Z15"/>
    <mergeCell ref="AE16:AF16"/>
    <mergeCell ref="S16:T16"/>
    <mergeCell ref="U16:V16"/>
    <mergeCell ref="C17:D17"/>
    <mergeCell ref="E17:F17"/>
    <mergeCell ref="G17:H17"/>
    <mergeCell ref="I17:J17"/>
    <mergeCell ref="M17:N17"/>
    <mergeCell ref="O17:P17"/>
    <mergeCell ref="Q17:R17"/>
    <mergeCell ref="S17:T17"/>
    <mergeCell ref="U17:V17"/>
    <mergeCell ref="W16:X16"/>
    <mergeCell ref="Y16:Z16"/>
    <mergeCell ref="AA16:AB16"/>
    <mergeCell ref="AC16:AD16"/>
    <mergeCell ref="W17:X17"/>
    <mergeCell ref="Y17:Z17"/>
    <mergeCell ref="AA17:AB17"/>
    <mergeCell ref="AC17:AD17"/>
    <mergeCell ref="AE17:AF17"/>
    <mergeCell ref="C18:D18"/>
    <mergeCell ref="E18:F18"/>
    <mergeCell ref="G18:H18"/>
    <mergeCell ref="I18:J18"/>
    <mergeCell ref="M18:N18"/>
    <mergeCell ref="AA18:AB18"/>
    <mergeCell ref="AC18:AD18"/>
    <mergeCell ref="AE18:AF18"/>
    <mergeCell ref="C19:D19"/>
    <mergeCell ref="E19:F19"/>
    <mergeCell ref="G19:H19"/>
    <mergeCell ref="I19:J19"/>
    <mergeCell ref="M19:N19"/>
    <mergeCell ref="O19:P19"/>
    <mergeCell ref="Q19:R19"/>
    <mergeCell ref="O18:P18"/>
    <mergeCell ref="Q18:R18"/>
    <mergeCell ref="S18:T18"/>
    <mergeCell ref="U18:V18"/>
    <mergeCell ref="W18:X18"/>
    <mergeCell ref="Y18:Z18"/>
    <mergeCell ref="AE19:AF19"/>
    <mergeCell ref="S19:T19"/>
    <mergeCell ref="U19:V19"/>
    <mergeCell ref="A27:B28"/>
    <mergeCell ref="C27:H27"/>
    <mergeCell ref="I27:N27"/>
    <mergeCell ref="O27:T27"/>
    <mergeCell ref="U27:Z27"/>
    <mergeCell ref="AA27:AF27"/>
    <mergeCell ref="C28:E28"/>
    <mergeCell ref="F28:H28"/>
    <mergeCell ref="I28:K28"/>
    <mergeCell ref="W19:X19"/>
    <mergeCell ref="Y19:Z19"/>
    <mergeCell ref="AA19:AB19"/>
    <mergeCell ref="AC19:AD19"/>
    <mergeCell ref="AD28:AF28"/>
    <mergeCell ref="L28:N28"/>
    <mergeCell ref="O28:Q28"/>
    <mergeCell ref="R28:T28"/>
    <mergeCell ref="U28:W28"/>
    <mergeCell ref="X28:Z28"/>
    <mergeCell ref="AA28:AC28"/>
    <mergeCell ref="AD30:AF30"/>
    <mergeCell ref="C31:E31"/>
    <mergeCell ref="F31:H31"/>
    <mergeCell ref="I31:K31"/>
    <mergeCell ref="L31:N31"/>
    <mergeCell ref="O31:Q31"/>
    <mergeCell ref="R31:T31"/>
    <mergeCell ref="U31:W31"/>
    <mergeCell ref="X31:Z31"/>
    <mergeCell ref="AA31:AC31"/>
    <mergeCell ref="AD31:AF31"/>
    <mergeCell ref="C30:E30"/>
    <mergeCell ref="F30:H30"/>
    <mergeCell ref="I30:K30"/>
    <mergeCell ref="L30:N30"/>
    <mergeCell ref="O30:Q30"/>
    <mergeCell ref="R30:T30"/>
    <mergeCell ref="U30:W30"/>
    <mergeCell ref="X30:Z30"/>
    <mergeCell ref="AA30:AC30"/>
    <mergeCell ref="AD32:AF32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3:AF33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4:AF34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D35:AF35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6:AF36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D37:AF37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41:D41"/>
    <mergeCell ref="E41:J41"/>
    <mergeCell ref="K41:N41"/>
    <mergeCell ref="O41:T41"/>
    <mergeCell ref="U41:Z41"/>
    <mergeCell ref="AA41:AD41"/>
    <mergeCell ref="AE41:AF42"/>
    <mergeCell ref="A42:B42"/>
    <mergeCell ref="C42:D42"/>
    <mergeCell ref="U42:W42"/>
    <mergeCell ref="X42:Z42"/>
    <mergeCell ref="AA42:AB42"/>
    <mergeCell ref="AC42:AD42"/>
    <mergeCell ref="O42:Q42"/>
    <mergeCell ref="R42:T42"/>
    <mergeCell ref="E42:G42"/>
    <mergeCell ref="H42:J42"/>
    <mergeCell ref="K42:L42"/>
    <mergeCell ref="M42:N42"/>
    <mergeCell ref="O44:Q44"/>
    <mergeCell ref="R44:T44"/>
    <mergeCell ref="U44:W44"/>
    <mergeCell ref="X44:Z44"/>
    <mergeCell ref="AA44:AB44"/>
    <mergeCell ref="AC44:AD44"/>
    <mergeCell ref="A44:B44"/>
    <mergeCell ref="C44:D44"/>
    <mergeCell ref="E44:G44"/>
    <mergeCell ref="H44:J44"/>
    <mergeCell ref="K44:L44"/>
    <mergeCell ref="M44:N44"/>
    <mergeCell ref="O45:Q45"/>
    <mergeCell ref="R45:T45"/>
    <mergeCell ref="U45:W45"/>
    <mergeCell ref="X45:Z45"/>
    <mergeCell ref="AA45:AB45"/>
    <mergeCell ref="AC45:AD45"/>
    <mergeCell ref="A45:B45"/>
    <mergeCell ref="C45:D45"/>
    <mergeCell ref="E45:G45"/>
    <mergeCell ref="H45:J45"/>
    <mergeCell ref="K45:L45"/>
    <mergeCell ref="M45:N45"/>
    <mergeCell ref="O46:Q46"/>
    <mergeCell ref="R46:T46"/>
    <mergeCell ref="U46:W46"/>
    <mergeCell ref="X46:Z46"/>
    <mergeCell ref="AA46:AB46"/>
    <mergeCell ref="AC46:AD46"/>
    <mergeCell ref="A46:B46"/>
    <mergeCell ref="C46:D46"/>
    <mergeCell ref="E46:G46"/>
    <mergeCell ref="H46:J46"/>
    <mergeCell ref="K46:L46"/>
    <mergeCell ref="M46:N46"/>
    <mergeCell ref="O47:Q47"/>
    <mergeCell ref="R47:T47"/>
    <mergeCell ref="U47:W47"/>
    <mergeCell ref="X47:Z47"/>
    <mergeCell ref="AA47:AB47"/>
    <mergeCell ref="AC47:AD47"/>
    <mergeCell ref="A47:B47"/>
    <mergeCell ref="C47:D47"/>
    <mergeCell ref="E47:G47"/>
    <mergeCell ref="H47:J47"/>
    <mergeCell ref="K47:L47"/>
    <mergeCell ref="M47:N47"/>
    <mergeCell ref="O48:Q48"/>
    <mergeCell ref="R48:T48"/>
    <mergeCell ref="U48:W48"/>
    <mergeCell ref="X48:Z48"/>
    <mergeCell ref="AA48:AB48"/>
    <mergeCell ref="AC48:AD48"/>
    <mergeCell ref="A48:B48"/>
    <mergeCell ref="C48:D48"/>
    <mergeCell ref="E48:G48"/>
    <mergeCell ref="H48:J48"/>
    <mergeCell ref="K48:L48"/>
    <mergeCell ref="M48:N48"/>
    <mergeCell ref="O49:Q49"/>
    <mergeCell ref="R49:T49"/>
    <mergeCell ref="U49:W49"/>
    <mergeCell ref="X49:Z49"/>
    <mergeCell ref="AA49:AB49"/>
    <mergeCell ref="AC49:AD49"/>
    <mergeCell ref="A49:B49"/>
    <mergeCell ref="C49:D49"/>
    <mergeCell ref="E49:G49"/>
    <mergeCell ref="H49:J49"/>
    <mergeCell ref="K49:L49"/>
    <mergeCell ref="M49:N49"/>
    <mergeCell ref="M51:N51"/>
    <mergeCell ref="O50:Q50"/>
    <mergeCell ref="R50:T50"/>
    <mergeCell ref="U50:W50"/>
    <mergeCell ref="X50:Z50"/>
    <mergeCell ref="AA50:AB50"/>
    <mergeCell ref="AC50:AD50"/>
    <mergeCell ref="A50:B50"/>
    <mergeCell ref="C50:D50"/>
    <mergeCell ref="E50:G50"/>
    <mergeCell ref="H50:J50"/>
    <mergeCell ref="K50:L50"/>
    <mergeCell ref="M50:N50"/>
    <mergeCell ref="C20:D20"/>
    <mergeCell ref="I20:J20"/>
    <mergeCell ref="O20:P20"/>
    <mergeCell ref="U20:V20"/>
    <mergeCell ref="AA20:AB20"/>
    <mergeCell ref="I38:K38"/>
    <mergeCell ref="L38:N38"/>
    <mergeCell ref="O38:Q38"/>
    <mergeCell ref="R38:T38"/>
    <mergeCell ref="U38:W38"/>
    <mergeCell ref="X38:Z38"/>
    <mergeCell ref="AA38:AC38"/>
    <mergeCell ref="C38:E38"/>
    <mergeCell ref="F38:H38"/>
    <mergeCell ref="AD38:AF38"/>
    <mergeCell ref="X52:Z52"/>
    <mergeCell ref="AA52:AB52"/>
    <mergeCell ref="AC52:AD52"/>
    <mergeCell ref="A52:B52"/>
    <mergeCell ref="C52:D52"/>
    <mergeCell ref="E52:G52"/>
    <mergeCell ref="H52:J52"/>
    <mergeCell ref="K52:L52"/>
    <mergeCell ref="M52:N52"/>
    <mergeCell ref="O52:Q52"/>
    <mergeCell ref="R52:T52"/>
    <mergeCell ref="U52:W52"/>
    <mergeCell ref="O51:Q51"/>
    <mergeCell ref="R51:T51"/>
    <mergeCell ref="U51:W51"/>
    <mergeCell ref="X51:Z51"/>
    <mergeCell ref="AA51:AB51"/>
    <mergeCell ref="AC51:AD51"/>
    <mergeCell ref="A51:B51"/>
    <mergeCell ref="C51:D51"/>
    <mergeCell ref="E51:G51"/>
    <mergeCell ref="H51:J51"/>
    <mergeCell ref="K51:L5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32" min="2" max="5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view="pageBreakPreview" zoomScaleNormal="100" zoomScaleSheetLayoutView="100" workbookViewId="0">
      <selection activeCell="V64" sqref="V64"/>
    </sheetView>
  </sheetViews>
  <sheetFormatPr defaultRowHeight="13.5"/>
  <cols>
    <col min="1" max="1" width="2.875" style="151" customWidth="1"/>
    <col min="2" max="2" width="3.75" style="151" customWidth="1"/>
    <col min="3" max="3" width="9.375" style="151" customWidth="1"/>
    <col min="4" max="4" width="10" style="151" customWidth="1"/>
    <col min="5" max="5" width="13.75" style="151" customWidth="1"/>
    <col min="6" max="6" width="9.375" style="151" customWidth="1"/>
    <col min="7" max="7" width="10" style="151" customWidth="1"/>
    <col min="8" max="8" width="6.25" style="151" customWidth="1"/>
    <col min="9" max="9" width="7.5" style="151" customWidth="1"/>
    <col min="10" max="10" width="9" style="151" customWidth="1"/>
    <col min="11" max="16384" width="9" style="151"/>
  </cols>
  <sheetData>
    <row r="1" spans="1:15" ht="14.25">
      <c r="A1" s="41"/>
      <c r="B1" s="41"/>
      <c r="C1" s="41"/>
      <c r="D1" s="41"/>
      <c r="E1" s="41"/>
      <c r="F1" s="41"/>
      <c r="G1" s="41"/>
      <c r="H1" s="156"/>
      <c r="I1" s="156"/>
      <c r="J1" s="199" t="s">
        <v>252</v>
      </c>
    </row>
    <row r="2" spans="1:1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5" ht="14.25">
      <c r="A3" s="182" t="s">
        <v>184</v>
      </c>
      <c r="B3" s="183"/>
      <c r="C3" s="183"/>
      <c r="D3" s="183"/>
      <c r="E3" s="41"/>
      <c r="F3" s="41"/>
      <c r="G3" s="41"/>
      <c r="H3" s="41"/>
      <c r="I3" s="156"/>
      <c r="J3" s="177" t="s">
        <v>253</v>
      </c>
      <c r="K3" s="152"/>
      <c r="L3" s="152"/>
      <c r="M3" s="152"/>
      <c r="N3" s="152"/>
      <c r="O3" s="152"/>
    </row>
    <row r="4" spans="1:15" ht="6.75" customHeight="1" thickBot="1">
      <c r="A4" s="38"/>
      <c r="B4" s="38"/>
      <c r="C4" s="38"/>
      <c r="D4" s="38"/>
      <c r="E4" s="38"/>
      <c r="F4" s="38"/>
      <c r="G4" s="38"/>
      <c r="H4" s="38"/>
      <c r="I4" s="38"/>
      <c r="J4" s="38"/>
      <c r="K4" s="152"/>
      <c r="L4" s="152"/>
      <c r="M4" s="152"/>
      <c r="N4" s="152"/>
      <c r="O4" s="152"/>
    </row>
    <row r="5" spans="1:15" ht="13.5" customHeight="1" thickTop="1">
      <c r="A5" s="257" t="s">
        <v>2</v>
      </c>
      <c r="B5" s="281"/>
      <c r="C5" s="283" t="s">
        <v>185</v>
      </c>
      <c r="D5" s="284"/>
      <c r="E5" s="284"/>
      <c r="F5" s="241" t="s">
        <v>186</v>
      </c>
      <c r="G5" s="228" t="s">
        <v>187</v>
      </c>
      <c r="H5" s="228" t="s">
        <v>188</v>
      </c>
      <c r="I5" s="283" t="s">
        <v>189</v>
      </c>
      <c r="J5" s="284"/>
      <c r="K5" s="152"/>
      <c r="L5" s="152"/>
      <c r="M5" s="152"/>
      <c r="N5" s="152"/>
      <c r="O5" s="152"/>
    </row>
    <row r="6" spans="1:15" ht="12.75" customHeight="1">
      <c r="A6" s="272"/>
      <c r="B6" s="282"/>
      <c r="C6" s="131" t="s">
        <v>190</v>
      </c>
      <c r="D6" s="131" t="s">
        <v>191</v>
      </c>
      <c r="E6" s="131" t="s">
        <v>192</v>
      </c>
      <c r="F6" s="131" t="s">
        <v>193</v>
      </c>
      <c r="G6" s="174" t="s">
        <v>194</v>
      </c>
      <c r="H6" s="242" t="s">
        <v>194</v>
      </c>
      <c r="I6" s="131" t="s">
        <v>195</v>
      </c>
      <c r="J6" s="230" t="s">
        <v>196</v>
      </c>
      <c r="K6" s="152"/>
      <c r="L6" s="152"/>
      <c r="M6" s="152"/>
      <c r="N6" s="152"/>
      <c r="O6" s="152"/>
    </row>
    <row r="7" spans="1:15" ht="6" customHeight="1">
      <c r="A7" s="243"/>
      <c r="B7" s="243"/>
      <c r="C7" s="244"/>
      <c r="D7" s="243"/>
      <c r="E7" s="243"/>
      <c r="F7" s="243"/>
      <c r="G7" s="243"/>
      <c r="H7" s="243"/>
      <c r="I7" s="243"/>
      <c r="J7" s="243"/>
    </row>
    <row r="8" spans="1:15" ht="12.75" customHeight="1">
      <c r="A8" s="39" t="s">
        <v>327</v>
      </c>
      <c r="B8" s="39">
        <v>17</v>
      </c>
      <c r="C8" s="148">
        <f t="shared" ref="C8:C21" si="0">SUM(D8:F8)</f>
        <v>8788</v>
      </c>
      <c r="D8" s="170">
        <v>7163</v>
      </c>
      <c r="E8" s="170">
        <v>437</v>
      </c>
      <c r="F8" s="170">
        <v>1188</v>
      </c>
      <c r="G8" s="170">
        <v>1314</v>
      </c>
      <c r="H8" s="170">
        <v>201</v>
      </c>
      <c r="I8" s="170">
        <v>296</v>
      </c>
      <c r="J8" s="170">
        <v>240</v>
      </c>
    </row>
    <row r="9" spans="1:15" ht="12.75" customHeight="1">
      <c r="A9" s="39"/>
      <c r="B9" s="39">
        <v>18</v>
      </c>
      <c r="C9" s="148">
        <f t="shared" si="0"/>
        <v>8211</v>
      </c>
      <c r="D9" s="170">
        <v>6554</v>
      </c>
      <c r="E9" s="170">
        <v>410</v>
      </c>
      <c r="F9" s="170">
        <v>1247</v>
      </c>
      <c r="G9" s="170">
        <v>1240</v>
      </c>
      <c r="H9" s="170">
        <v>215</v>
      </c>
      <c r="I9" s="170">
        <v>296</v>
      </c>
      <c r="J9" s="170">
        <v>245</v>
      </c>
    </row>
    <row r="10" spans="1:15" ht="12.75" customHeight="1">
      <c r="A10" s="39"/>
      <c r="B10" s="39">
        <v>19</v>
      </c>
      <c r="C10" s="148">
        <f t="shared" si="0"/>
        <v>7128</v>
      </c>
      <c r="D10" s="170">
        <v>5575</v>
      </c>
      <c r="E10" s="170">
        <v>356</v>
      </c>
      <c r="F10" s="170">
        <v>1197</v>
      </c>
      <c r="G10" s="170">
        <v>1378</v>
      </c>
      <c r="H10" s="170">
        <v>398</v>
      </c>
      <c r="I10" s="170">
        <v>295</v>
      </c>
      <c r="J10" s="170">
        <v>243</v>
      </c>
    </row>
    <row r="11" spans="1:15" ht="12.75" customHeight="1">
      <c r="A11" s="39"/>
      <c r="B11" s="39">
        <v>20</v>
      </c>
      <c r="C11" s="148">
        <f t="shared" si="0"/>
        <v>6650</v>
      </c>
      <c r="D11" s="170">
        <v>5340</v>
      </c>
      <c r="E11" s="170">
        <v>194</v>
      </c>
      <c r="F11" s="170">
        <v>1116</v>
      </c>
      <c r="G11" s="170">
        <v>931</v>
      </c>
      <c r="H11" s="170">
        <v>1122</v>
      </c>
      <c r="I11" s="170">
        <v>295</v>
      </c>
      <c r="J11" s="170">
        <v>243</v>
      </c>
    </row>
    <row r="12" spans="1:15" ht="12.75" customHeight="1">
      <c r="A12" s="39"/>
      <c r="B12" s="39">
        <v>21</v>
      </c>
      <c r="C12" s="148">
        <f t="shared" si="0"/>
        <v>6019</v>
      </c>
      <c r="D12" s="170">
        <v>4903</v>
      </c>
      <c r="E12" s="170">
        <v>132</v>
      </c>
      <c r="F12" s="170">
        <v>984</v>
      </c>
      <c r="G12" s="170">
        <v>743</v>
      </c>
      <c r="H12" s="170">
        <v>992</v>
      </c>
      <c r="I12" s="165" t="s">
        <v>319</v>
      </c>
      <c r="J12" s="165" t="s">
        <v>319</v>
      </c>
    </row>
    <row r="13" spans="1:15" ht="12.75" customHeight="1">
      <c r="A13" s="39"/>
      <c r="B13" s="39">
        <v>22</v>
      </c>
      <c r="C13" s="148">
        <f t="shared" si="0"/>
        <v>5792</v>
      </c>
      <c r="D13" s="170">
        <v>4755</v>
      </c>
      <c r="E13" s="170">
        <v>130</v>
      </c>
      <c r="F13" s="170">
        <v>907</v>
      </c>
      <c r="G13" s="170">
        <v>715</v>
      </c>
      <c r="H13" s="170">
        <v>881</v>
      </c>
      <c r="I13" s="165" t="s">
        <v>319</v>
      </c>
      <c r="J13" s="165" t="s">
        <v>319</v>
      </c>
    </row>
    <row r="14" spans="1:15" ht="12.75" customHeight="1">
      <c r="A14" s="39"/>
      <c r="B14" s="39">
        <v>23</v>
      </c>
      <c r="C14" s="148">
        <f t="shared" si="0"/>
        <v>4383</v>
      </c>
      <c r="D14" s="170">
        <v>3386</v>
      </c>
      <c r="E14" s="170">
        <v>124</v>
      </c>
      <c r="F14" s="170">
        <v>873</v>
      </c>
      <c r="G14" s="170">
        <v>428</v>
      </c>
      <c r="H14" s="170">
        <v>892</v>
      </c>
      <c r="I14" s="165" t="s">
        <v>319</v>
      </c>
      <c r="J14" s="165" t="s">
        <v>319</v>
      </c>
    </row>
    <row r="15" spans="1:15" ht="12.75" customHeight="1">
      <c r="A15" s="39"/>
      <c r="B15" s="39">
        <v>24</v>
      </c>
      <c r="C15" s="148">
        <f t="shared" si="0"/>
        <v>4606</v>
      </c>
      <c r="D15" s="170">
        <v>3770</v>
      </c>
      <c r="E15" s="170">
        <v>85</v>
      </c>
      <c r="F15" s="170">
        <v>751</v>
      </c>
      <c r="G15" s="170">
        <v>433</v>
      </c>
      <c r="H15" s="170">
        <v>749</v>
      </c>
      <c r="I15" s="165" t="s">
        <v>319</v>
      </c>
      <c r="J15" s="165" t="s">
        <v>319</v>
      </c>
    </row>
    <row r="16" spans="1:15" ht="12.75" customHeight="1">
      <c r="A16" s="39"/>
      <c r="B16" s="39">
        <v>25</v>
      </c>
      <c r="C16" s="148">
        <f t="shared" si="0"/>
        <v>4914</v>
      </c>
      <c r="D16" s="170">
        <v>4028</v>
      </c>
      <c r="E16" s="170">
        <v>87</v>
      </c>
      <c r="F16" s="170">
        <v>799</v>
      </c>
      <c r="G16" s="170">
        <v>722</v>
      </c>
      <c r="H16" s="170">
        <v>792</v>
      </c>
      <c r="I16" s="165" t="s">
        <v>319</v>
      </c>
      <c r="J16" s="165" t="s">
        <v>319</v>
      </c>
    </row>
    <row r="17" spans="1:10" ht="12.75" customHeight="1">
      <c r="A17" s="39"/>
      <c r="B17" s="39">
        <v>26</v>
      </c>
      <c r="C17" s="148">
        <f t="shared" si="0"/>
        <v>5395</v>
      </c>
      <c r="D17" s="170">
        <v>4441</v>
      </c>
      <c r="E17" s="170">
        <v>128</v>
      </c>
      <c r="F17" s="170">
        <v>826</v>
      </c>
      <c r="G17" s="170">
        <v>341</v>
      </c>
      <c r="H17" s="170">
        <v>843</v>
      </c>
      <c r="I17" s="165" t="s">
        <v>319</v>
      </c>
      <c r="J17" s="165" t="s">
        <v>319</v>
      </c>
    </row>
    <row r="18" spans="1:10" ht="12.75" customHeight="1">
      <c r="A18" s="39"/>
      <c r="B18" s="39">
        <v>27</v>
      </c>
      <c r="C18" s="148">
        <f t="shared" si="0"/>
        <v>5614</v>
      </c>
      <c r="D18" s="170">
        <v>4631</v>
      </c>
      <c r="E18" s="170">
        <v>195</v>
      </c>
      <c r="F18" s="170">
        <v>788</v>
      </c>
      <c r="G18" s="170">
        <v>348</v>
      </c>
      <c r="H18" s="170">
        <v>795</v>
      </c>
      <c r="I18" s="165" t="s">
        <v>319</v>
      </c>
      <c r="J18" s="165" t="s">
        <v>319</v>
      </c>
    </row>
    <row r="19" spans="1:10" ht="12.75" customHeight="1">
      <c r="A19" s="39"/>
      <c r="B19" s="39">
        <v>28</v>
      </c>
      <c r="C19" s="148">
        <f t="shared" si="0"/>
        <v>5495</v>
      </c>
      <c r="D19" s="170">
        <v>4611</v>
      </c>
      <c r="E19" s="170">
        <v>182</v>
      </c>
      <c r="F19" s="170">
        <v>702</v>
      </c>
      <c r="G19" s="170">
        <v>347</v>
      </c>
      <c r="H19" s="170">
        <v>628</v>
      </c>
      <c r="I19" s="165" t="s">
        <v>319</v>
      </c>
      <c r="J19" s="165" t="s">
        <v>319</v>
      </c>
    </row>
    <row r="20" spans="1:10" ht="12.75" customHeight="1">
      <c r="A20" s="39"/>
      <c r="B20" s="39">
        <v>29</v>
      </c>
      <c r="C20" s="148">
        <f t="shared" si="0"/>
        <v>5568</v>
      </c>
      <c r="D20" s="170">
        <v>4563</v>
      </c>
      <c r="E20" s="170">
        <v>296</v>
      </c>
      <c r="F20" s="170">
        <v>709</v>
      </c>
      <c r="G20" s="170">
        <v>268</v>
      </c>
      <c r="H20" s="170">
        <v>701</v>
      </c>
      <c r="I20" s="165" t="s">
        <v>319</v>
      </c>
      <c r="J20" s="165" t="s">
        <v>319</v>
      </c>
    </row>
    <row r="21" spans="1:10" ht="12.75" customHeight="1">
      <c r="A21" s="39"/>
      <c r="B21" s="39">
        <v>30</v>
      </c>
      <c r="C21" s="148">
        <f t="shared" si="0"/>
        <v>5543</v>
      </c>
      <c r="D21" s="170">
        <v>4522</v>
      </c>
      <c r="E21" s="170">
        <v>312</v>
      </c>
      <c r="F21" s="170">
        <v>709</v>
      </c>
      <c r="G21" s="170">
        <v>295</v>
      </c>
      <c r="H21" s="170">
        <v>687</v>
      </c>
      <c r="I21" s="165" t="s">
        <v>319</v>
      </c>
      <c r="J21" s="165" t="s">
        <v>319</v>
      </c>
    </row>
    <row r="22" spans="1:10" ht="6.75" customHeight="1" thickBot="1">
      <c r="A22" s="38"/>
      <c r="B22" s="38"/>
      <c r="C22" s="37"/>
      <c r="D22" s="38"/>
      <c r="E22" s="38"/>
      <c r="F22" s="38"/>
      <c r="G22" s="38"/>
      <c r="H22" s="38"/>
      <c r="I22" s="38"/>
      <c r="J22" s="38"/>
    </row>
    <row r="23" spans="1:10" ht="6.75" customHeight="1" thickTop="1">
      <c r="A23" s="41"/>
      <c r="B23" s="41"/>
      <c r="C23" s="41"/>
      <c r="D23" s="41"/>
      <c r="E23" s="41"/>
      <c r="F23" s="41" t="s">
        <v>335</v>
      </c>
      <c r="G23" s="41"/>
      <c r="H23" s="41"/>
      <c r="I23" s="41"/>
      <c r="J23" s="41"/>
    </row>
    <row r="24" spans="1:10">
      <c r="A24" s="41" t="s">
        <v>334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0" ht="7.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14.25">
      <c r="A26" s="182" t="s">
        <v>197</v>
      </c>
      <c r="B26" s="41"/>
      <c r="C26" s="41"/>
      <c r="D26" s="41"/>
      <c r="E26" s="41"/>
      <c r="F26" s="41"/>
      <c r="G26" s="41"/>
      <c r="H26" s="41"/>
      <c r="I26" s="156"/>
      <c r="J26" s="177" t="s">
        <v>254</v>
      </c>
    </row>
    <row r="27" spans="1:10" ht="6.75" customHeight="1" thickBot="1">
      <c r="A27" s="38"/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14.25" thickTop="1">
      <c r="A28" s="230"/>
      <c r="B28" s="230"/>
      <c r="C28" s="283" t="s">
        <v>40</v>
      </c>
      <c r="D28" s="284"/>
      <c r="E28" s="284"/>
      <c r="F28" s="283" t="s">
        <v>198</v>
      </c>
      <c r="G28" s="284"/>
      <c r="H28" s="284"/>
      <c r="I28" s="285"/>
      <c r="J28" s="228" t="s">
        <v>97</v>
      </c>
    </row>
    <row r="29" spans="1:10">
      <c r="A29" s="517" t="s">
        <v>2</v>
      </c>
      <c r="B29" s="518"/>
      <c r="C29" s="460" t="s">
        <v>8</v>
      </c>
      <c r="D29" s="569" t="s">
        <v>199</v>
      </c>
      <c r="E29" s="245" t="s">
        <v>200</v>
      </c>
      <c r="F29" s="460" t="s">
        <v>8</v>
      </c>
      <c r="G29" s="569" t="s">
        <v>199</v>
      </c>
      <c r="H29" s="458" t="s">
        <v>200</v>
      </c>
      <c r="I29" s="459"/>
      <c r="J29" s="246" t="s">
        <v>201</v>
      </c>
    </row>
    <row r="30" spans="1:10">
      <c r="A30" s="247"/>
      <c r="B30" s="248"/>
      <c r="C30" s="461"/>
      <c r="D30" s="570"/>
      <c r="E30" s="249" t="s">
        <v>202</v>
      </c>
      <c r="F30" s="461"/>
      <c r="G30" s="570"/>
      <c r="H30" s="571" t="s">
        <v>202</v>
      </c>
      <c r="I30" s="572"/>
      <c r="J30" s="250" t="s">
        <v>203</v>
      </c>
    </row>
    <row r="31" spans="1:10" ht="4.5" customHeight="1">
      <c r="A31" s="41"/>
      <c r="B31" s="41"/>
      <c r="C31" s="44"/>
      <c r="D31" s="41"/>
      <c r="E31" s="41"/>
      <c r="F31" s="41"/>
      <c r="G31" s="41"/>
      <c r="H31" s="41"/>
      <c r="I31" s="41"/>
      <c r="J31" s="41"/>
    </row>
    <row r="32" spans="1:10" ht="12.75" customHeight="1">
      <c r="A32" s="39" t="s">
        <v>327</v>
      </c>
      <c r="B32" s="39">
        <v>17</v>
      </c>
      <c r="C32" s="148">
        <f t="shared" ref="C32:C40" si="1">D32+E32</f>
        <v>72859</v>
      </c>
      <c r="D32" s="171">
        <v>18871</v>
      </c>
      <c r="E32" s="171">
        <v>53988</v>
      </c>
      <c r="F32" s="171">
        <f t="shared" ref="F32" si="2">G32+I32</f>
        <v>51123</v>
      </c>
      <c r="G32" s="171">
        <v>13924</v>
      </c>
      <c r="H32" s="171"/>
      <c r="I32" s="171">
        <v>37199</v>
      </c>
      <c r="J32" s="104">
        <f t="shared" ref="J32:J34" si="3">F32/365</f>
        <v>140.06301369863013</v>
      </c>
    </row>
    <row r="33" spans="1:11" ht="12.75" customHeight="1">
      <c r="A33" s="39"/>
      <c r="B33" s="39">
        <v>18</v>
      </c>
      <c r="C33" s="148">
        <f t="shared" si="1"/>
        <v>72288</v>
      </c>
      <c r="D33" s="171">
        <v>18727</v>
      </c>
      <c r="E33" s="171">
        <v>53561</v>
      </c>
      <c r="F33" s="171">
        <f>G33+I33-1</f>
        <v>52342</v>
      </c>
      <c r="G33" s="171">
        <v>14127</v>
      </c>
      <c r="H33" s="171"/>
      <c r="I33" s="171">
        <v>38216</v>
      </c>
      <c r="J33" s="104">
        <f t="shared" si="3"/>
        <v>143.40273972602739</v>
      </c>
    </row>
    <row r="34" spans="1:11" ht="12.75" customHeight="1">
      <c r="A34" s="39"/>
      <c r="B34" s="39">
        <v>19</v>
      </c>
      <c r="C34" s="148">
        <f t="shared" si="1"/>
        <v>69996</v>
      </c>
      <c r="D34" s="171">
        <v>18170</v>
      </c>
      <c r="E34" s="171">
        <v>51826</v>
      </c>
      <c r="F34" s="171">
        <f t="shared" ref="F34:F40" si="4">G34+I34</f>
        <v>50571</v>
      </c>
      <c r="G34" s="171">
        <v>13834</v>
      </c>
      <c r="H34" s="171"/>
      <c r="I34" s="171">
        <v>36737</v>
      </c>
      <c r="J34" s="104">
        <f t="shared" si="3"/>
        <v>138.55068493150685</v>
      </c>
    </row>
    <row r="35" spans="1:11" ht="12.75" customHeight="1">
      <c r="A35" s="39"/>
      <c r="B35" s="39">
        <v>20</v>
      </c>
      <c r="C35" s="148">
        <f t="shared" si="1"/>
        <v>70119</v>
      </c>
      <c r="D35" s="171">
        <v>18259</v>
      </c>
      <c r="E35" s="171">
        <v>51860</v>
      </c>
      <c r="F35" s="171">
        <f t="shared" si="4"/>
        <v>50684</v>
      </c>
      <c r="G35" s="171">
        <v>14405</v>
      </c>
      <c r="H35" s="171"/>
      <c r="I35" s="171">
        <v>36279</v>
      </c>
      <c r="J35" s="104">
        <f>F35/366</f>
        <v>138.48087431693989</v>
      </c>
    </row>
    <row r="36" spans="1:11" ht="12.75" customHeight="1">
      <c r="A36" s="39"/>
      <c r="B36" s="39">
        <v>21</v>
      </c>
      <c r="C36" s="148">
        <f t="shared" si="1"/>
        <v>68194</v>
      </c>
      <c r="D36" s="171">
        <v>18240</v>
      </c>
      <c r="E36" s="171">
        <v>49954</v>
      </c>
      <c r="F36" s="171">
        <f t="shared" si="4"/>
        <v>49476.35</v>
      </c>
      <c r="G36" s="171">
        <v>14107.25</v>
      </c>
      <c r="H36" s="171"/>
      <c r="I36" s="171">
        <v>35369.1</v>
      </c>
      <c r="J36" s="104">
        <f t="shared" ref="J36:J40" si="5">F36/365</f>
        <v>135.55164383561643</v>
      </c>
    </row>
    <row r="37" spans="1:11" ht="12.75" customHeight="1">
      <c r="A37" s="39"/>
      <c r="B37" s="39">
        <v>22</v>
      </c>
      <c r="C37" s="148">
        <f t="shared" si="1"/>
        <v>64294</v>
      </c>
      <c r="D37" s="171">
        <v>17357</v>
      </c>
      <c r="E37" s="171">
        <v>46937</v>
      </c>
      <c r="F37" s="171">
        <f t="shared" si="4"/>
        <v>46192.200000000004</v>
      </c>
      <c r="G37" s="171">
        <v>13135.65</v>
      </c>
      <c r="H37" s="171"/>
      <c r="I37" s="171">
        <v>33056.550000000003</v>
      </c>
      <c r="J37" s="104">
        <f t="shared" si="5"/>
        <v>126.55397260273973</v>
      </c>
    </row>
    <row r="38" spans="1:11" ht="12.75" customHeight="1">
      <c r="A38" s="39"/>
      <c r="B38" s="39">
        <v>23</v>
      </c>
      <c r="C38" s="148">
        <f t="shared" si="1"/>
        <v>67230</v>
      </c>
      <c r="D38" s="171">
        <v>17786</v>
      </c>
      <c r="E38" s="171">
        <v>49444</v>
      </c>
      <c r="F38" s="171">
        <f t="shared" si="4"/>
        <v>47253.631000000001</v>
      </c>
      <c r="G38" s="171">
        <v>12619.78</v>
      </c>
      <c r="H38" s="171"/>
      <c r="I38" s="171">
        <v>34633.851000000002</v>
      </c>
      <c r="J38" s="104">
        <f t="shared" si="5"/>
        <v>129.46200273972602</v>
      </c>
    </row>
    <row r="39" spans="1:11" ht="12.75" customHeight="1">
      <c r="A39" s="39"/>
      <c r="B39" s="39">
        <v>24</v>
      </c>
      <c r="C39" s="148">
        <f t="shared" si="1"/>
        <v>62880</v>
      </c>
      <c r="D39" s="171">
        <v>15934</v>
      </c>
      <c r="E39" s="171">
        <v>46946</v>
      </c>
      <c r="F39" s="171">
        <f t="shared" si="4"/>
        <v>47291.5</v>
      </c>
      <c r="G39" s="171">
        <v>14940.85</v>
      </c>
      <c r="H39" s="171"/>
      <c r="I39" s="171">
        <v>32350.65</v>
      </c>
      <c r="J39" s="120">
        <v>127.5</v>
      </c>
      <c r="K39" s="251"/>
    </row>
    <row r="40" spans="1:11" ht="12.75" customHeight="1">
      <c r="A40" s="39"/>
      <c r="B40" s="39">
        <v>25</v>
      </c>
      <c r="C40" s="148">
        <f t="shared" si="1"/>
        <v>64598</v>
      </c>
      <c r="D40" s="171">
        <v>17040</v>
      </c>
      <c r="E40" s="171">
        <v>47558</v>
      </c>
      <c r="F40" s="171">
        <f t="shared" si="4"/>
        <v>49002.45</v>
      </c>
      <c r="G40" s="171">
        <v>15754.85</v>
      </c>
      <c r="H40" s="171"/>
      <c r="I40" s="171">
        <v>33247.599999999999</v>
      </c>
      <c r="J40" s="104">
        <f t="shared" si="5"/>
        <v>134.25328767123287</v>
      </c>
    </row>
    <row r="41" spans="1:11" ht="12.75" customHeight="1">
      <c r="A41" s="39"/>
      <c r="B41" s="39">
        <v>26</v>
      </c>
      <c r="C41" s="148">
        <f t="shared" ref="C41:C45" si="6">D41+E41</f>
        <v>64141</v>
      </c>
      <c r="D41" s="171">
        <v>17523</v>
      </c>
      <c r="E41" s="171">
        <v>46618</v>
      </c>
      <c r="F41" s="171">
        <f t="shared" ref="F41:F45" si="7">G41+I41</f>
        <v>50531.85</v>
      </c>
      <c r="G41" s="171">
        <v>16563.650000000001</v>
      </c>
      <c r="H41" s="171"/>
      <c r="I41" s="171">
        <v>33968.199999999997</v>
      </c>
      <c r="J41" s="104">
        <f t="shared" ref="J41:J45" si="8">F41/365</f>
        <v>138.44342465753425</v>
      </c>
    </row>
    <row r="42" spans="1:11" ht="12.75" customHeight="1">
      <c r="A42" s="39"/>
      <c r="B42" s="39">
        <v>27</v>
      </c>
      <c r="C42" s="148">
        <f t="shared" si="6"/>
        <v>63822</v>
      </c>
      <c r="D42" s="171">
        <v>16942</v>
      </c>
      <c r="E42" s="171">
        <v>46880</v>
      </c>
      <c r="F42" s="171">
        <f t="shared" si="7"/>
        <v>52137.05</v>
      </c>
      <c r="G42" s="171">
        <v>17135.45</v>
      </c>
      <c r="H42" s="171"/>
      <c r="I42" s="171">
        <v>35001.599999999999</v>
      </c>
      <c r="J42" s="104">
        <f t="shared" si="8"/>
        <v>142.84123287671233</v>
      </c>
    </row>
    <row r="43" spans="1:11" ht="12.75" customHeight="1">
      <c r="A43" s="39"/>
      <c r="B43" s="39">
        <v>28</v>
      </c>
      <c r="C43" s="148">
        <f t="shared" si="6"/>
        <v>62146</v>
      </c>
      <c r="D43" s="171">
        <v>16622</v>
      </c>
      <c r="E43" s="171">
        <v>45524</v>
      </c>
      <c r="F43" s="171">
        <f t="shared" si="7"/>
        <v>49208.049999999996</v>
      </c>
      <c r="G43" s="171">
        <v>15064.85</v>
      </c>
      <c r="H43" s="171"/>
      <c r="I43" s="171">
        <v>34143.199999999997</v>
      </c>
      <c r="J43" s="104">
        <f>F43/366</f>
        <v>134.44822404371584</v>
      </c>
    </row>
    <row r="44" spans="1:11" ht="12.75" customHeight="1">
      <c r="A44" s="39"/>
      <c r="B44" s="39">
        <v>29</v>
      </c>
      <c r="C44" s="148">
        <f t="shared" si="6"/>
        <v>61266</v>
      </c>
      <c r="D44" s="171">
        <v>16619</v>
      </c>
      <c r="E44" s="171">
        <v>44647</v>
      </c>
      <c r="F44" s="171">
        <f t="shared" si="7"/>
        <v>51722</v>
      </c>
      <c r="G44" s="171">
        <v>17056</v>
      </c>
      <c r="H44" s="171"/>
      <c r="I44" s="171">
        <v>34666</v>
      </c>
      <c r="J44" s="104">
        <f t="shared" si="8"/>
        <v>141.70410958904111</v>
      </c>
    </row>
    <row r="45" spans="1:11" ht="12.75" customHeight="1">
      <c r="A45" s="39"/>
      <c r="B45" s="39">
        <v>30</v>
      </c>
      <c r="C45" s="148">
        <f t="shared" si="6"/>
        <v>58722</v>
      </c>
      <c r="D45" s="171">
        <v>16017</v>
      </c>
      <c r="E45" s="171">
        <v>42705</v>
      </c>
      <c r="F45" s="171">
        <f t="shared" si="7"/>
        <v>48532</v>
      </c>
      <c r="G45" s="171">
        <v>15571</v>
      </c>
      <c r="H45" s="171"/>
      <c r="I45" s="171">
        <v>32961</v>
      </c>
      <c r="J45" s="104">
        <f t="shared" si="8"/>
        <v>132.96438356164384</v>
      </c>
    </row>
    <row r="46" spans="1:11" ht="6.75" customHeight="1" thickBot="1">
      <c r="A46" s="38"/>
      <c r="B46" s="38"/>
      <c r="C46" s="37"/>
      <c r="D46" s="38"/>
      <c r="E46" s="38"/>
      <c r="F46" s="38"/>
      <c r="G46" s="38"/>
      <c r="H46" s="38"/>
      <c r="I46" s="38"/>
      <c r="J46" s="38"/>
    </row>
    <row r="47" spans="1:11" ht="6.75" customHeight="1" thickTop="1">
      <c r="A47" s="41"/>
      <c r="B47" s="41"/>
      <c r="C47" s="41"/>
      <c r="D47" s="41"/>
      <c r="E47" s="41"/>
      <c r="F47" s="41"/>
      <c r="G47" s="41"/>
      <c r="H47" s="41"/>
      <c r="I47" s="41"/>
      <c r="J47" s="41"/>
    </row>
    <row r="48" spans="1:11">
      <c r="A48" s="41" t="s">
        <v>204</v>
      </c>
      <c r="B48" s="41"/>
      <c r="C48" s="41"/>
      <c r="D48" s="41"/>
      <c r="E48" s="41"/>
      <c r="F48" s="41"/>
      <c r="G48" s="41"/>
      <c r="H48" s="41"/>
      <c r="I48" s="41"/>
      <c r="J48" s="41"/>
    </row>
    <row r="49" spans="1:10">
      <c r="A49" s="41" t="s">
        <v>266</v>
      </c>
      <c r="B49" s="41"/>
      <c r="C49" s="41"/>
      <c r="D49" s="41"/>
      <c r="E49" s="41"/>
      <c r="F49" s="41"/>
      <c r="G49" s="41"/>
      <c r="H49" s="41"/>
      <c r="I49" s="41"/>
      <c r="J49" s="41"/>
    </row>
    <row r="50" spans="1:10" ht="6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</row>
    <row r="51" spans="1:10" ht="14.25">
      <c r="A51" s="182" t="s">
        <v>205</v>
      </c>
      <c r="B51" s="41"/>
      <c r="C51" s="41"/>
      <c r="D51" s="41"/>
      <c r="E51" s="41"/>
      <c r="F51" s="41"/>
      <c r="G51" s="41"/>
      <c r="H51" s="156"/>
      <c r="I51" s="177" t="s">
        <v>255</v>
      </c>
      <c r="J51" s="41"/>
    </row>
    <row r="52" spans="1:10" ht="6.75" customHeight="1" thickBot="1">
      <c r="A52" s="38"/>
      <c r="B52" s="38"/>
      <c r="C52" s="38"/>
      <c r="D52" s="38"/>
      <c r="E52" s="38"/>
      <c r="F52" s="38"/>
      <c r="G52" s="38"/>
      <c r="H52" s="38"/>
      <c r="I52" s="38"/>
      <c r="J52" s="39"/>
    </row>
    <row r="53" spans="1:10" ht="14.25" thickTop="1">
      <c r="A53" s="284" t="s">
        <v>2</v>
      </c>
      <c r="B53" s="285"/>
      <c r="C53" s="228" t="s">
        <v>8</v>
      </c>
      <c r="D53" s="164" t="s">
        <v>206</v>
      </c>
      <c r="E53" s="164" t="s">
        <v>207</v>
      </c>
      <c r="F53" s="164" t="s">
        <v>208</v>
      </c>
      <c r="G53" s="164" t="s">
        <v>209</v>
      </c>
      <c r="H53" s="283" t="s">
        <v>106</v>
      </c>
      <c r="I53" s="284"/>
      <c r="J53" s="39"/>
    </row>
    <row r="54" spans="1:10" ht="6.75" customHeight="1">
      <c r="A54" s="243"/>
      <c r="B54" s="243"/>
      <c r="C54" s="244"/>
      <c r="D54" s="243"/>
      <c r="E54" s="243"/>
      <c r="F54" s="243"/>
      <c r="G54" s="243"/>
      <c r="H54" s="243"/>
      <c r="I54" s="243"/>
      <c r="J54" s="39"/>
    </row>
    <row r="55" spans="1:10" ht="12" customHeight="1">
      <c r="A55" s="39" t="s">
        <v>327</v>
      </c>
      <c r="B55" s="39">
        <v>17</v>
      </c>
      <c r="C55" s="44">
        <f t="shared" ref="C55:C63" si="9">SUM(D55:I55)</f>
        <v>12</v>
      </c>
      <c r="D55" s="130">
        <v>4</v>
      </c>
      <c r="E55" s="130">
        <v>2</v>
      </c>
      <c r="F55" s="130">
        <v>2</v>
      </c>
      <c r="G55" s="130" t="s">
        <v>313</v>
      </c>
      <c r="H55" s="130"/>
      <c r="I55" s="130">
        <v>4</v>
      </c>
      <c r="J55" s="39"/>
    </row>
    <row r="56" spans="1:10" ht="12" customHeight="1">
      <c r="A56" s="39"/>
      <c r="B56" s="39">
        <v>18</v>
      </c>
      <c r="C56" s="44">
        <f t="shared" si="9"/>
        <v>18</v>
      </c>
      <c r="D56" s="130">
        <v>7</v>
      </c>
      <c r="E56" s="130">
        <v>6</v>
      </c>
      <c r="F56" s="130">
        <v>1</v>
      </c>
      <c r="G56" s="130">
        <v>4</v>
      </c>
      <c r="H56" s="130"/>
      <c r="I56" s="130" t="s">
        <v>313</v>
      </c>
      <c r="J56" s="39"/>
    </row>
    <row r="57" spans="1:10" ht="12" customHeight="1">
      <c r="A57" s="39"/>
      <c r="B57" s="39">
        <v>19</v>
      </c>
      <c r="C57" s="44">
        <f t="shared" si="9"/>
        <v>22</v>
      </c>
      <c r="D57" s="130">
        <v>14</v>
      </c>
      <c r="E57" s="130">
        <v>7</v>
      </c>
      <c r="F57" s="130">
        <v>1</v>
      </c>
      <c r="G57" s="130" t="s">
        <v>313</v>
      </c>
      <c r="H57" s="130"/>
      <c r="I57" s="130" t="s">
        <v>313</v>
      </c>
      <c r="J57" s="39"/>
    </row>
    <row r="58" spans="1:10" ht="12" customHeight="1">
      <c r="A58" s="39"/>
      <c r="B58" s="39">
        <v>20</v>
      </c>
      <c r="C58" s="44">
        <f t="shared" si="9"/>
        <v>21</v>
      </c>
      <c r="D58" s="130">
        <v>3</v>
      </c>
      <c r="E58" s="130">
        <v>4</v>
      </c>
      <c r="F58" s="130">
        <v>5</v>
      </c>
      <c r="G58" s="130">
        <v>5</v>
      </c>
      <c r="H58" s="130"/>
      <c r="I58" s="130">
        <v>4</v>
      </c>
      <c r="J58" s="39"/>
    </row>
    <row r="59" spans="1:10" ht="12" customHeight="1">
      <c r="A59" s="39"/>
      <c r="B59" s="39">
        <v>21</v>
      </c>
      <c r="C59" s="44">
        <f t="shared" si="9"/>
        <v>0</v>
      </c>
      <c r="D59" s="130" t="s">
        <v>319</v>
      </c>
      <c r="E59" s="130" t="s">
        <v>319</v>
      </c>
      <c r="F59" s="130" t="s">
        <v>319</v>
      </c>
      <c r="G59" s="130" t="s">
        <v>319</v>
      </c>
      <c r="H59" s="130"/>
      <c r="I59" s="130" t="s">
        <v>319</v>
      </c>
      <c r="J59" s="39"/>
    </row>
    <row r="60" spans="1:10" ht="12" customHeight="1">
      <c r="A60" s="39"/>
      <c r="B60" s="39">
        <v>22</v>
      </c>
      <c r="C60" s="145" t="s">
        <v>314</v>
      </c>
      <c r="D60" s="130" t="s">
        <v>319</v>
      </c>
      <c r="E60" s="130" t="s">
        <v>319</v>
      </c>
      <c r="F60" s="130" t="s">
        <v>319</v>
      </c>
      <c r="G60" s="130" t="s">
        <v>319</v>
      </c>
      <c r="H60" s="130"/>
      <c r="I60" s="130" t="s">
        <v>319</v>
      </c>
      <c r="J60" s="39"/>
    </row>
    <row r="61" spans="1:10" ht="12" customHeight="1">
      <c r="A61" s="39"/>
      <c r="B61" s="39">
        <v>23</v>
      </c>
      <c r="C61" s="145" t="s">
        <v>314</v>
      </c>
      <c r="D61" s="130" t="s">
        <v>313</v>
      </c>
      <c r="E61" s="130">
        <v>2</v>
      </c>
      <c r="F61" s="130">
        <v>1</v>
      </c>
      <c r="G61" s="130" t="s">
        <v>313</v>
      </c>
      <c r="H61" s="130"/>
      <c r="I61" s="130">
        <v>2</v>
      </c>
      <c r="J61" s="39"/>
    </row>
    <row r="62" spans="1:10" ht="12" customHeight="1">
      <c r="A62" s="39"/>
      <c r="B62" s="39">
        <v>24</v>
      </c>
      <c r="C62" s="44">
        <f t="shared" si="9"/>
        <v>22</v>
      </c>
      <c r="D62" s="130">
        <v>1</v>
      </c>
      <c r="E62" s="130">
        <v>3</v>
      </c>
      <c r="F62" s="130">
        <v>4</v>
      </c>
      <c r="G62" s="130">
        <v>5</v>
      </c>
      <c r="H62" s="130"/>
      <c r="I62" s="130">
        <v>9</v>
      </c>
      <c r="J62" s="39"/>
    </row>
    <row r="63" spans="1:10" ht="12" customHeight="1">
      <c r="A63" s="39"/>
      <c r="B63" s="39">
        <v>25</v>
      </c>
      <c r="C63" s="44">
        <f t="shared" si="9"/>
        <v>23</v>
      </c>
      <c r="D63" s="130">
        <v>2</v>
      </c>
      <c r="E63" s="130">
        <v>4</v>
      </c>
      <c r="F63" s="130">
        <v>4</v>
      </c>
      <c r="G63" s="130">
        <v>6</v>
      </c>
      <c r="H63" s="130"/>
      <c r="I63" s="130">
        <v>7</v>
      </c>
      <c r="J63" s="39"/>
    </row>
    <row r="64" spans="1:10" ht="12" customHeight="1">
      <c r="A64" s="39"/>
      <c r="B64" s="39">
        <v>26</v>
      </c>
      <c r="C64" s="44">
        <f t="shared" ref="C64:C68" si="10">SUM(D64:I64)</f>
        <v>20</v>
      </c>
      <c r="D64" s="130" t="s">
        <v>313</v>
      </c>
      <c r="E64" s="130">
        <v>4</v>
      </c>
      <c r="F64" s="130">
        <v>2</v>
      </c>
      <c r="G64" s="130">
        <v>4</v>
      </c>
      <c r="H64" s="130"/>
      <c r="I64" s="130">
        <v>10</v>
      </c>
      <c r="J64" s="39"/>
    </row>
    <row r="65" spans="1:10" ht="12" customHeight="1">
      <c r="A65" s="39"/>
      <c r="B65" s="39">
        <v>27</v>
      </c>
      <c r="C65" s="44">
        <f t="shared" si="10"/>
        <v>9</v>
      </c>
      <c r="D65" s="130" t="s">
        <v>313</v>
      </c>
      <c r="E65" s="130">
        <v>2</v>
      </c>
      <c r="F65" s="130">
        <v>2</v>
      </c>
      <c r="G65" s="130">
        <v>1</v>
      </c>
      <c r="H65" s="130"/>
      <c r="I65" s="130">
        <v>4</v>
      </c>
      <c r="J65" s="39"/>
    </row>
    <row r="66" spans="1:10" ht="12" customHeight="1">
      <c r="A66" s="39"/>
      <c r="B66" s="39">
        <v>28</v>
      </c>
      <c r="C66" s="44">
        <f t="shared" si="10"/>
        <v>5</v>
      </c>
      <c r="D66" s="130">
        <v>1</v>
      </c>
      <c r="E66" s="130">
        <v>1</v>
      </c>
      <c r="F66" s="130">
        <v>2</v>
      </c>
      <c r="G66" s="130" t="s">
        <v>313</v>
      </c>
      <c r="H66" s="130"/>
      <c r="I66" s="130">
        <v>1</v>
      </c>
      <c r="J66" s="39"/>
    </row>
    <row r="67" spans="1:10" ht="12" customHeight="1">
      <c r="A67" s="39"/>
      <c r="B67" s="39">
        <v>29</v>
      </c>
      <c r="C67" s="44">
        <f t="shared" si="10"/>
        <v>29</v>
      </c>
      <c r="D67" s="39">
        <v>0</v>
      </c>
      <c r="E67" s="39">
        <v>7</v>
      </c>
      <c r="F67" s="39">
        <v>4</v>
      </c>
      <c r="G67" s="130">
        <v>6</v>
      </c>
      <c r="H67" s="39"/>
      <c r="I67" s="39">
        <v>12</v>
      </c>
      <c r="J67" s="39"/>
    </row>
    <row r="68" spans="1:10" ht="12" customHeight="1">
      <c r="A68" s="39"/>
      <c r="B68" s="39">
        <v>30</v>
      </c>
      <c r="C68" s="44">
        <f t="shared" si="10"/>
        <v>7</v>
      </c>
      <c r="D68" s="130" t="s">
        <v>336</v>
      </c>
      <c r="E68" s="39">
        <v>2</v>
      </c>
      <c r="F68" s="130" t="s">
        <v>337</v>
      </c>
      <c r="G68" s="130">
        <v>1</v>
      </c>
      <c r="H68" s="39"/>
      <c r="I68" s="39">
        <v>4</v>
      </c>
      <c r="J68" s="39"/>
    </row>
    <row r="69" spans="1:10" ht="6.75" customHeight="1" thickBot="1">
      <c r="A69" s="38"/>
      <c r="B69" s="38"/>
      <c r="C69" s="37"/>
      <c r="D69" s="38"/>
      <c r="E69" s="38"/>
      <c r="F69" s="38"/>
      <c r="G69" s="38"/>
      <c r="H69" s="38"/>
      <c r="I69" s="38"/>
      <c r="J69" s="39"/>
    </row>
    <row r="70" spans="1:10" ht="6.75" customHeight="1" thickTop="1">
      <c r="A70" s="41"/>
      <c r="B70" s="252"/>
      <c r="C70" s="41"/>
      <c r="D70" s="41"/>
      <c r="E70" s="41"/>
      <c r="F70" s="41"/>
      <c r="G70" s="41"/>
      <c r="H70" s="41"/>
      <c r="I70" s="41"/>
      <c r="J70" s="39"/>
    </row>
    <row r="71" spans="1:10">
      <c r="A71" s="41" t="s">
        <v>334</v>
      </c>
      <c r="B71" s="41"/>
      <c r="C71" s="41"/>
      <c r="D71" s="41"/>
      <c r="E71" s="41"/>
      <c r="F71" s="41"/>
      <c r="G71" s="41"/>
      <c r="H71" s="41"/>
      <c r="I71" s="41"/>
      <c r="J71" s="41"/>
    </row>
  </sheetData>
  <mergeCells count="14">
    <mergeCell ref="A5:B6"/>
    <mergeCell ref="C5:E5"/>
    <mergeCell ref="I5:J5"/>
    <mergeCell ref="A53:B53"/>
    <mergeCell ref="H53:I53"/>
    <mergeCell ref="C28:E28"/>
    <mergeCell ref="F28:I28"/>
    <mergeCell ref="A29:B29"/>
    <mergeCell ref="C29:C30"/>
    <mergeCell ref="D29:D30"/>
    <mergeCell ref="F29:F30"/>
    <mergeCell ref="G29:G30"/>
    <mergeCell ref="H29:I29"/>
    <mergeCell ref="H30:I30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7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view="pageBreakPreview" zoomScaleNormal="100" zoomScaleSheetLayoutView="100" workbookViewId="0">
      <selection activeCell="AT48" sqref="AT48"/>
    </sheetView>
  </sheetViews>
  <sheetFormatPr defaultRowHeight="13.5"/>
  <cols>
    <col min="1" max="1" width="2.25" style="151" customWidth="1"/>
    <col min="2" max="2" width="3.125" style="151" customWidth="1"/>
    <col min="3" max="38" width="2.25" style="151" customWidth="1"/>
    <col min="39" max="16384" width="9" style="151"/>
  </cols>
  <sheetData>
    <row r="1" spans="1:39" ht="14.25">
      <c r="A1" s="208" t="s">
        <v>210</v>
      </c>
      <c r="B1" s="156"/>
      <c r="C1" s="156"/>
      <c r="D1" s="156"/>
      <c r="E1" s="156"/>
      <c r="F1" s="156"/>
      <c r="G1" s="156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9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39" ht="14.25">
      <c r="A3" s="182" t="s">
        <v>211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77" t="s">
        <v>256</v>
      </c>
    </row>
    <row r="4" spans="1:39" ht="6" customHeight="1" thickBo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9"/>
      <c r="AA4" s="41"/>
      <c r="AB4" s="41"/>
      <c r="AC4" s="41"/>
      <c r="AD4" s="38"/>
      <c r="AE4" s="38"/>
      <c r="AF4" s="38"/>
      <c r="AG4" s="38"/>
      <c r="AH4" s="38"/>
      <c r="AI4" s="38"/>
      <c r="AJ4" s="38"/>
      <c r="AK4" s="38"/>
      <c r="AL4" s="38"/>
    </row>
    <row r="5" spans="1:39" ht="14.25" thickTop="1">
      <c r="A5" s="325" t="s">
        <v>138</v>
      </c>
      <c r="B5" s="327"/>
      <c r="C5" s="574" t="s">
        <v>8</v>
      </c>
      <c r="D5" s="575"/>
      <c r="E5" s="575"/>
      <c r="F5" s="575"/>
      <c r="G5" s="575"/>
      <c r="H5" s="576"/>
      <c r="I5" s="574" t="s">
        <v>212</v>
      </c>
      <c r="J5" s="575"/>
      <c r="K5" s="575"/>
      <c r="L5" s="575"/>
      <c r="M5" s="575"/>
      <c r="N5" s="576"/>
      <c r="O5" s="574" t="s">
        <v>213</v>
      </c>
      <c r="P5" s="575"/>
      <c r="Q5" s="575"/>
      <c r="R5" s="575"/>
      <c r="S5" s="575"/>
      <c r="T5" s="576"/>
      <c r="U5" s="574" t="s">
        <v>214</v>
      </c>
      <c r="V5" s="575"/>
      <c r="W5" s="575"/>
      <c r="X5" s="575"/>
      <c r="Y5" s="575"/>
      <c r="Z5" s="576"/>
      <c r="AA5" s="574" t="s">
        <v>215</v>
      </c>
      <c r="AB5" s="575"/>
      <c r="AC5" s="575"/>
      <c r="AD5" s="575"/>
      <c r="AE5" s="575"/>
      <c r="AF5" s="576"/>
      <c r="AG5" s="578" t="s">
        <v>216</v>
      </c>
      <c r="AH5" s="579"/>
      <c r="AI5" s="579"/>
      <c r="AJ5" s="579"/>
      <c r="AK5" s="579"/>
      <c r="AL5" s="579"/>
      <c r="AM5" s="152"/>
    </row>
    <row r="6" spans="1:39" ht="12" customHeight="1">
      <c r="A6" s="326"/>
      <c r="B6" s="328"/>
      <c r="C6" s="580" t="s">
        <v>217</v>
      </c>
      <c r="D6" s="581"/>
      <c r="E6" s="582"/>
      <c r="F6" s="580" t="s">
        <v>218</v>
      </c>
      <c r="G6" s="581"/>
      <c r="H6" s="582"/>
      <c r="I6" s="580" t="s">
        <v>217</v>
      </c>
      <c r="J6" s="581"/>
      <c r="K6" s="582"/>
      <c r="L6" s="580" t="s">
        <v>218</v>
      </c>
      <c r="M6" s="581"/>
      <c r="N6" s="582"/>
      <c r="O6" s="580" t="s">
        <v>217</v>
      </c>
      <c r="P6" s="581"/>
      <c r="Q6" s="582"/>
      <c r="R6" s="580" t="s">
        <v>218</v>
      </c>
      <c r="S6" s="581"/>
      <c r="T6" s="582"/>
      <c r="U6" s="580" t="s">
        <v>217</v>
      </c>
      <c r="V6" s="581"/>
      <c r="W6" s="582"/>
      <c r="X6" s="580" t="s">
        <v>218</v>
      </c>
      <c r="Y6" s="581"/>
      <c r="Z6" s="582"/>
      <c r="AA6" s="580" t="s">
        <v>217</v>
      </c>
      <c r="AB6" s="581"/>
      <c r="AC6" s="582"/>
      <c r="AD6" s="580" t="s">
        <v>218</v>
      </c>
      <c r="AE6" s="581"/>
      <c r="AF6" s="582"/>
      <c r="AG6" s="580" t="s">
        <v>217</v>
      </c>
      <c r="AH6" s="581"/>
      <c r="AI6" s="582"/>
      <c r="AJ6" s="580" t="s">
        <v>218</v>
      </c>
      <c r="AK6" s="581"/>
      <c r="AL6" s="581"/>
      <c r="AM6" s="152"/>
    </row>
    <row r="7" spans="1:39" ht="6.75" customHeight="1">
      <c r="A7" s="243"/>
      <c r="B7" s="243"/>
      <c r="C7" s="244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39"/>
      <c r="Z7" s="39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1:39" ht="12.75" customHeight="1">
      <c r="A8" s="39" t="s">
        <v>327</v>
      </c>
      <c r="B8" s="39">
        <v>17</v>
      </c>
      <c r="C8" s="310">
        <f t="shared" ref="C8:C10" si="0">I8+O8+U8+AG8</f>
        <v>7</v>
      </c>
      <c r="D8" s="308"/>
      <c r="E8" s="308"/>
      <c r="F8" s="308">
        <f t="shared" ref="F8:F10" si="1">L8+R8+X8+AJ8</f>
        <v>399</v>
      </c>
      <c r="G8" s="308"/>
      <c r="H8" s="308"/>
      <c r="I8" s="308">
        <v>4</v>
      </c>
      <c r="J8" s="308"/>
      <c r="K8" s="308"/>
      <c r="L8" s="308">
        <v>170</v>
      </c>
      <c r="M8" s="308"/>
      <c r="N8" s="308"/>
      <c r="O8" s="308">
        <v>1</v>
      </c>
      <c r="P8" s="308"/>
      <c r="Q8" s="308"/>
      <c r="R8" s="308">
        <v>10</v>
      </c>
      <c r="S8" s="308"/>
      <c r="T8" s="308"/>
      <c r="U8" s="308">
        <v>1</v>
      </c>
      <c r="V8" s="308"/>
      <c r="W8" s="308"/>
      <c r="X8" s="308">
        <v>44</v>
      </c>
      <c r="Y8" s="308"/>
      <c r="Z8" s="308"/>
      <c r="AA8" s="577" t="s">
        <v>313</v>
      </c>
      <c r="AB8" s="577"/>
      <c r="AC8" s="577"/>
      <c r="AD8" s="577" t="s">
        <v>313</v>
      </c>
      <c r="AE8" s="577"/>
      <c r="AF8" s="577"/>
      <c r="AG8" s="577">
        <v>1</v>
      </c>
      <c r="AH8" s="577"/>
      <c r="AI8" s="577"/>
      <c r="AJ8" s="577">
        <v>175</v>
      </c>
      <c r="AK8" s="577"/>
      <c r="AL8" s="577"/>
    </row>
    <row r="9" spans="1:39" ht="12.75" customHeight="1">
      <c r="A9" s="39"/>
      <c r="B9" s="39">
        <v>18</v>
      </c>
      <c r="C9" s="310">
        <f t="shared" si="0"/>
        <v>8</v>
      </c>
      <c r="D9" s="308"/>
      <c r="E9" s="308"/>
      <c r="F9" s="308">
        <f t="shared" si="1"/>
        <v>395</v>
      </c>
      <c r="G9" s="308"/>
      <c r="H9" s="308"/>
      <c r="I9" s="308">
        <v>4</v>
      </c>
      <c r="J9" s="308"/>
      <c r="K9" s="308"/>
      <c r="L9" s="308">
        <v>159</v>
      </c>
      <c r="M9" s="308"/>
      <c r="N9" s="308"/>
      <c r="O9" s="308">
        <v>1</v>
      </c>
      <c r="P9" s="308"/>
      <c r="Q9" s="308"/>
      <c r="R9" s="308">
        <v>11</v>
      </c>
      <c r="S9" s="308"/>
      <c r="T9" s="308"/>
      <c r="U9" s="308">
        <v>2</v>
      </c>
      <c r="V9" s="308"/>
      <c r="W9" s="308"/>
      <c r="X9" s="308">
        <v>60</v>
      </c>
      <c r="Y9" s="308"/>
      <c r="Z9" s="308"/>
      <c r="AA9" s="577" t="s">
        <v>313</v>
      </c>
      <c r="AB9" s="577"/>
      <c r="AC9" s="577"/>
      <c r="AD9" s="577" t="s">
        <v>313</v>
      </c>
      <c r="AE9" s="577"/>
      <c r="AF9" s="577"/>
      <c r="AG9" s="577">
        <v>1</v>
      </c>
      <c r="AH9" s="577"/>
      <c r="AI9" s="577"/>
      <c r="AJ9" s="577">
        <v>165</v>
      </c>
      <c r="AK9" s="577"/>
      <c r="AL9" s="577"/>
    </row>
    <row r="10" spans="1:39" ht="12.75" customHeight="1">
      <c r="A10" s="39"/>
      <c r="B10" s="39">
        <v>19</v>
      </c>
      <c r="C10" s="310">
        <f t="shared" si="0"/>
        <v>8</v>
      </c>
      <c r="D10" s="308"/>
      <c r="E10" s="308"/>
      <c r="F10" s="308">
        <f t="shared" si="1"/>
        <v>392</v>
      </c>
      <c r="G10" s="308"/>
      <c r="H10" s="308"/>
      <c r="I10" s="308">
        <v>4</v>
      </c>
      <c r="J10" s="308"/>
      <c r="K10" s="308"/>
      <c r="L10" s="308">
        <v>171</v>
      </c>
      <c r="M10" s="308"/>
      <c r="N10" s="308"/>
      <c r="O10" s="308">
        <v>1</v>
      </c>
      <c r="P10" s="308"/>
      <c r="Q10" s="308"/>
      <c r="R10" s="308">
        <v>11</v>
      </c>
      <c r="S10" s="308"/>
      <c r="T10" s="308"/>
      <c r="U10" s="308">
        <v>1</v>
      </c>
      <c r="V10" s="308"/>
      <c r="W10" s="308"/>
      <c r="X10" s="308">
        <v>40</v>
      </c>
      <c r="Y10" s="308"/>
      <c r="Z10" s="308"/>
      <c r="AA10" s="577" t="s">
        <v>313</v>
      </c>
      <c r="AB10" s="577"/>
      <c r="AC10" s="577"/>
      <c r="AD10" s="577" t="s">
        <v>313</v>
      </c>
      <c r="AE10" s="577"/>
      <c r="AF10" s="577"/>
      <c r="AG10" s="577">
        <v>2</v>
      </c>
      <c r="AH10" s="577"/>
      <c r="AI10" s="577"/>
      <c r="AJ10" s="577">
        <v>170</v>
      </c>
      <c r="AK10" s="577"/>
      <c r="AL10" s="577"/>
    </row>
    <row r="11" spans="1:39" ht="12.75" customHeight="1">
      <c r="A11" s="39"/>
      <c r="B11" s="39">
        <v>20</v>
      </c>
      <c r="C11" s="310">
        <f>I11+U11+AG11</f>
        <v>6</v>
      </c>
      <c r="D11" s="308"/>
      <c r="E11" s="308"/>
      <c r="F11" s="308">
        <f>L11+X11+AJ11</f>
        <v>290</v>
      </c>
      <c r="G11" s="308"/>
      <c r="H11" s="308"/>
      <c r="I11" s="308">
        <v>3</v>
      </c>
      <c r="J11" s="308"/>
      <c r="K11" s="308"/>
      <c r="L11" s="308">
        <v>86</v>
      </c>
      <c r="M11" s="308"/>
      <c r="N11" s="308"/>
      <c r="O11" s="308" t="s">
        <v>313</v>
      </c>
      <c r="P11" s="308"/>
      <c r="Q11" s="308"/>
      <c r="R11" s="308" t="s">
        <v>313</v>
      </c>
      <c r="S11" s="308"/>
      <c r="T11" s="308"/>
      <c r="U11" s="308">
        <v>2</v>
      </c>
      <c r="V11" s="308"/>
      <c r="W11" s="308"/>
      <c r="X11" s="308">
        <v>54</v>
      </c>
      <c r="Y11" s="308"/>
      <c r="Z11" s="308"/>
      <c r="AA11" s="577" t="s">
        <v>313</v>
      </c>
      <c r="AB11" s="577"/>
      <c r="AC11" s="577"/>
      <c r="AD11" s="577" t="s">
        <v>313</v>
      </c>
      <c r="AE11" s="577"/>
      <c r="AF11" s="577"/>
      <c r="AG11" s="577">
        <v>1</v>
      </c>
      <c r="AH11" s="577"/>
      <c r="AI11" s="577"/>
      <c r="AJ11" s="577">
        <v>150</v>
      </c>
      <c r="AK11" s="577"/>
      <c r="AL11" s="577"/>
    </row>
    <row r="12" spans="1:39" ht="12.75" customHeight="1">
      <c r="A12" s="39"/>
      <c r="B12" s="39">
        <v>21</v>
      </c>
      <c r="C12" s="310" t="s">
        <v>262</v>
      </c>
      <c r="D12" s="308"/>
      <c r="E12" s="308"/>
      <c r="F12" s="308" t="s">
        <v>262</v>
      </c>
      <c r="G12" s="308"/>
      <c r="H12" s="308"/>
      <c r="I12" s="308" t="s">
        <v>319</v>
      </c>
      <c r="J12" s="308"/>
      <c r="K12" s="308"/>
      <c r="L12" s="308" t="s">
        <v>319</v>
      </c>
      <c r="M12" s="308"/>
      <c r="N12" s="308"/>
      <c r="O12" s="577" t="s">
        <v>319</v>
      </c>
      <c r="P12" s="577"/>
      <c r="Q12" s="577"/>
      <c r="R12" s="577" t="s">
        <v>319</v>
      </c>
      <c r="S12" s="577"/>
      <c r="T12" s="577"/>
      <c r="U12" s="308" t="s">
        <v>319</v>
      </c>
      <c r="V12" s="308"/>
      <c r="W12" s="308"/>
      <c r="X12" s="308" t="s">
        <v>319</v>
      </c>
      <c r="Y12" s="308"/>
      <c r="Z12" s="308"/>
      <c r="AA12" s="577" t="s">
        <v>319</v>
      </c>
      <c r="AB12" s="577"/>
      <c r="AC12" s="577"/>
      <c r="AD12" s="577" t="s">
        <v>319</v>
      </c>
      <c r="AE12" s="577"/>
      <c r="AF12" s="577"/>
      <c r="AG12" s="577" t="s">
        <v>319</v>
      </c>
      <c r="AH12" s="577"/>
      <c r="AI12" s="577"/>
      <c r="AJ12" s="577" t="s">
        <v>319</v>
      </c>
      <c r="AK12" s="577"/>
      <c r="AL12" s="577"/>
    </row>
    <row r="13" spans="1:39" ht="12.75" customHeight="1">
      <c r="A13" s="39"/>
      <c r="B13" s="39">
        <v>22</v>
      </c>
      <c r="C13" s="310" t="s">
        <v>268</v>
      </c>
      <c r="D13" s="308"/>
      <c r="E13" s="308"/>
      <c r="F13" s="308" t="s">
        <v>267</v>
      </c>
      <c r="G13" s="308"/>
      <c r="H13" s="308"/>
      <c r="I13" s="308" t="s">
        <v>319</v>
      </c>
      <c r="J13" s="308"/>
      <c r="K13" s="308"/>
      <c r="L13" s="308" t="s">
        <v>319</v>
      </c>
      <c r="M13" s="308"/>
      <c r="N13" s="308"/>
      <c r="O13" s="308" t="s">
        <v>319</v>
      </c>
      <c r="P13" s="308"/>
      <c r="Q13" s="308"/>
      <c r="R13" s="308" t="s">
        <v>319</v>
      </c>
      <c r="S13" s="308"/>
      <c r="T13" s="308"/>
      <c r="U13" s="308" t="s">
        <v>319</v>
      </c>
      <c r="V13" s="308"/>
      <c r="W13" s="308"/>
      <c r="X13" s="308" t="s">
        <v>319</v>
      </c>
      <c r="Y13" s="308"/>
      <c r="Z13" s="308"/>
      <c r="AA13" s="308" t="s">
        <v>319</v>
      </c>
      <c r="AB13" s="308"/>
      <c r="AC13" s="308"/>
      <c r="AD13" s="308" t="s">
        <v>319</v>
      </c>
      <c r="AE13" s="308"/>
      <c r="AF13" s="308"/>
      <c r="AG13" s="308" t="s">
        <v>319</v>
      </c>
      <c r="AH13" s="308"/>
      <c r="AI13" s="308"/>
      <c r="AJ13" s="308" t="s">
        <v>319</v>
      </c>
      <c r="AK13" s="308"/>
      <c r="AL13" s="308"/>
    </row>
    <row r="14" spans="1:39" ht="12.75" customHeight="1">
      <c r="A14" s="39"/>
      <c r="B14" s="39">
        <v>23</v>
      </c>
      <c r="C14" s="310" t="s">
        <v>268</v>
      </c>
      <c r="D14" s="308"/>
      <c r="E14" s="308"/>
      <c r="F14" s="308" t="s">
        <v>267</v>
      </c>
      <c r="G14" s="308"/>
      <c r="H14" s="308"/>
      <c r="I14" s="308" t="s">
        <v>319</v>
      </c>
      <c r="J14" s="308"/>
      <c r="K14" s="308"/>
      <c r="L14" s="308" t="s">
        <v>319</v>
      </c>
      <c r="M14" s="308"/>
      <c r="N14" s="308"/>
      <c r="O14" s="308" t="s">
        <v>319</v>
      </c>
      <c r="P14" s="308"/>
      <c r="Q14" s="308"/>
      <c r="R14" s="308" t="s">
        <v>319</v>
      </c>
      <c r="S14" s="308"/>
      <c r="T14" s="308"/>
      <c r="U14" s="308" t="s">
        <v>319</v>
      </c>
      <c r="V14" s="308"/>
      <c r="W14" s="308"/>
      <c r="X14" s="308" t="s">
        <v>319</v>
      </c>
      <c r="Y14" s="308"/>
      <c r="Z14" s="308"/>
      <c r="AA14" s="308" t="s">
        <v>319</v>
      </c>
      <c r="AB14" s="308"/>
      <c r="AC14" s="308"/>
      <c r="AD14" s="308" t="s">
        <v>319</v>
      </c>
      <c r="AE14" s="308"/>
      <c r="AF14" s="308"/>
      <c r="AG14" s="308" t="s">
        <v>319</v>
      </c>
      <c r="AH14" s="308"/>
      <c r="AI14" s="308"/>
      <c r="AJ14" s="308" t="s">
        <v>319</v>
      </c>
      <c r="AK14" s="308"/>
      <c r="AL14" s="308"/>
    </row>
    <row r="15" spans="1:39" ht="12.75" customHeight="1">
      <c r="A15" s="39"/>
      <c r="B15" s="39">
        <v>24</v>
      </c>
      <c r="C15" s="310" t="s">
        <v>268</v>
      </c>
      <c r="D15" s="308"/>
      <c r="E15" s="308"/>
      <c r="F15" s="308" t="s">
        <v>267</v>
      </c>
      <c r="G15" s="308"/>
      <c r="H15" s="308"/>
      <c r="I15" s="308" t="s">
        <v>319</v>
      </c>
      <c r="J15" s="308"/>
      <c r="K15" s="308"/>
      <c r="L15" s="308" t="s">
        <v>319</v>
      </c>
      <c r="M15" s="308"/>
      <c r="N15" s="308"/>
      <c r="O15" s="308" t="s">
        <v>319</v>
      </c>
      <c r="P15" s="308"/>
      <c r="Q15" s="308"/>
      <c r="R15" s="308" t="s">
        <v>319</v>
      </c>
      <c r="S15" s="308"/>
      <c r="T15" s="308"/>
      <c r="U15" s="308" t="s">
        <v>319</v>
      </c>
      <c r="V15" s="308"/>
      <c r="W15" s="308"/>
      <c r="X15" s="308" t="s">
        <v>319</v>
      </c>
      <c r="Y15" s="308"/>
      <c r="Z15" s="308"/>
      <c r="AA15" s="308" t="s">
        <v>319</v>
      </c>
      <c r="AB15" s="308"/>
      <c r="AC15" s="308"/>
      <c r="AD15" s="308" t="s">
        <v>319</v>
      </c>
      <c r="AE15" s="308"/>
      <c r="AF15" s="308"/>
      <c r="AG15" s="308" t="s">
        <v>319</v>
      </c>
      <c r="AH15" s="308"/>
      <c r="AI15" s="308"/>
      <c r="AJ15" s="308" t="s">
        <v>319</v>
      </c>
      <c r="AK15" s="308"/>
      <c r="AL15" s="308"/>
    </row>
    <row r="16" spans="1:39" ht="12.75" customHeight="1">
      <c r="A16" s="39"/>
      <c r="B16" s="39">
        <v>25</v>
      </c>
      <c r="C16" s="310" t="s">
        <v>268</v>
      </c>
      <c r="D16" s="308"/>
      <c r="E16" s="308"/>
      <c r="F16" s="308" t="s">
        <v>267</v>
      </c>
      <c r="G16" s="308"/>
      <c r="H16" s="308"/>
      <c r="I16" s="308" t="s">
        <v>319</v>
      </c>
      <c r="J16" s="308"/>
      <c r="K16" s="308"/>
      <c r="L16" s="308" t="s">
        <v>319</v>
      </c>
      <c r="M16" s="308"/>
      <c r="N16" s="308"/>
      <c r="O16" s="308" t="s">
        <v>319</v>
      </c>
      <c r="P16" s="308"/>
      <c r="Q16" s="308"/>
      <c r="R16" s="308" t="s">
        <v>319</v>
      </c>
      <c r="S16" s="308"/>
      <c r="T16" s="308"/>
      <c r="U16" s="308" t="s">
        <v>319</v>
      </c>
      <c r="V16" s="308"/>
      <c r="W16" s="308"/>
      <c r="X16" s="308" t="s">
        <v>319</v>
      </c>
      <c r="Y16" s="308"/>
      <c r="Z16" s="308"/>
      <c r="AA16" s="308" t="s">
        <v>319</v>
      </c>
      <c r="AB16" s="308"/>
      <c r="AC16" s="308"/>
      <c r="AD16" s="308" t="s">
        <v>319</v>
      </c>
      <c r="AE16" s="308"/>
      <c r="AF16" s="308"/>
      <c r="AG16" s="308" t="s">
        <v>319</v>
      </c>
      <c r="AH16" s="308"/>
      <c r="AI16" s="308"/>
      <c r="AJ16" s="308" t="s">
        <v>319</v>
      </c>
      <c r="AK16" s="308"/>
      <c r="AL16" s="308"/>
    </row>
    <row r="17" spans="1:39" ht="12.75" customHeight="1">
      <c r="A17" s="39"/>
      <c r="B17" s="39">
        <v>26</v>
      </c>
      <c r="C17" s="310" t="s">
        <v>268</v>
      </c>
      <c r="D17" s="308"/>
      <c r="E17" s="308"/>
      <c r="F17" s="308" t="s">
        <v>267</v>
      </c>
      <c r="G17" s="308"/>
      <c r="H17" s="308"/>
      <c r="I17" s="308" t="s">
        <v>319</v>
      </c>
      <c r="J17" s="308"/>
      <c r="K17" s="308"/>
      <c r="L17" s="308" t="s">
        <v>319</v>
      </c>
      <c r="M17" s="308"/>
      <c r="N17" s="308"/>
      <c r="O17" s="308" t="s">
        <v>319</v>
      </c>
      <c r="P17" s="308"/>
      <c r="Q17" s="308"/>
      <c r="R17" s="308" t="s">
        <v>319</v>
      </c>
      <c r="S17" s="308"/>
      <c r="T17" s="308"/>
      <c r="U17" s="308" t="s">
        <v>319</v>
      </c>
      <c r="V17" s="308"/>
      <c r="W17" s="308"/>
      <c r="X17" s="308" t="s">
        <v>319</v>
      </c>
      <c r="Y17" s="308"/>
      <c r="Z17" s="308"/>
      <c r="AA17" s="308" t="s">
        <v>319</v>
      </c>
      <c r="AB17" s="308"/>
      <c r="AC17" s="308"/>
      <c r="AD17" s="308" t="s">
        <v>319</v>
      </c>
      <c r="AE17" s="308"/>
      <c r="AF17" s="308"/>
      <c r="AG17" s="308" t="s">
        <v>319</v>
      </c>
      <c r="AH17" s="308"/>
      <c r="AI17" s="308"/>
      <c r="AJ17" s="308" t="s">
        <v>319</v>
      </c>
      <c r="AK17" s="308"/>
      <c r="AL17" s="308"/>
    </row>
    <row r="18" spans="1:39" ht="12.75" customHeight="1">
      <c r="A18" s="39"/>
      <c r="B18" s="39">
        <v>27</v>
      </c>
      <c r="C18" s="310" t="s">
        <v>268</v>
      </c>
      <c r="D18" s="308"/>
      <c r="E18" s="308"/>
      <c r="F18" s="308" t="s">
        <v>267</v>
      </c>
      <c r="G18" s="308"/>
      <c r="H18" s="308"/>
      <c r="I18" s="308" t="s">
        <v>319</v>
      </c>
      <c r="J18" s="308"/>
      <c r="K18" s="308"/>
      <c r="L18" s="308" t="s">
        <v>319</v>
      </c>
      <c r="M18" s="308"/>
      <c r="N18" s="308"/>
      <c r="O18" s="308" t="s">
        <v>319</v>
      </c>
      <c r="P18" s="308"/>
      <c r="Q18" s="308"/>
      <c r="R18" s="308" t="s">
        <v>319</v>
      </c>
      <c r="S18" s="308"/>
      <c r="T18" s="308"/>
      <c r="U18" s="308" t="s">
        <v>319</v>
      </c>
      <c r="V18" s="308"/>
      <c r="W18" s="308"/>
      <c r="X18" s="308" t="s">
        <v>319</v>
      </c>
      <c r="Y18" s="308"/>
      <c r="Z18" s="308"/>
      <c r="AA18" s="308" t="s">
        <v>319</v>
      </c>
      <c r="AB18" s="308"/>
      <c r="AC18" s="308"/>
      <c r="AD18" s="308" t="s">
        <v>319</v>
      </c>
      <c r="AE18" s="308"/>
      <c r="AF18" s="308"/>
      <c r="AG18" s="308" t="s">
        <v>319</v>
      </c>
      <c r="AH18" s="308"/>
      <c r="AI18" s="308"/>
      <c r="AJ18" s="308" t="s">
        <v>319</v>
      </c>
      <c r="AK18" s="308"/>
      <c r="AL18" s="308"/>
    </row>
    <row r="19" spans="1:39" ht="12.75" customHeight="1">
      <c r="A19" s="39"/>
      <c r="B19" s="39">
        <v>28</v>
      </c>
      <c r="C19" s="310">
        <f>I19+O19+U19+AA19+AG19</f>
        <v>5</v>
      </c>
      <c r="D19" s="308"/>
      <c r="E19" s="308"/>
      <c r="F19" s="308">
        <f t="shared" ref="F19" si="2">L19+R19+X19+AD19+AJ19</f>
        <v>207</v>
      </c>
      <c r="G19" s="308"/>
      <c r="H19" s="308"/>
      <c r="I19" s="308">
        <v>2</v>
      </c>
      <c r="J19" s="308"/>
      <c r="K19" s="308"/>
      <c r="L19" s="308">
        <v>55</v>
      </c>
      <c r="M19" s="308"/>
      <c r="N19" s="308"/>
      <c r="O19" s="308">
        <v>0</v>
      </c>
      <c r="P19" s="308"/>
      <c r="Q19" s="308"/>
      <c r="R19" s="308">
        <v>0</v>
      </c>
      <c r="S19" s="308"/>
      <c r="T19" s="308"/>
      <c r="U19" s="308">
        <v>1</v>
      </c>
      <c r="V19" s="308"/>
      <c r="W19" s="308"/>
      <c r="X19" s="308">
        <v>44</v>
      </c>
      <c r="Y19" s="308"/>
      <c r="Z19" s="308"/>
      <c r="AA19" s="308">
        <v>0</v>
      </c>
      <c r="AB19" s="308"/>
      <c r="AC19" s="308"/>
      <c r="AD19" s="308">
        <v>0</v>
      </c>
      <c r="AE19" s="308"/>
      <c r="AF19" s="308"/>
      <c r="AG19" s="308">
        <v>2</v>
      </c>
      <c r="AH19" s="308"/>
      <c r="AI19" s="308"/>
      <c r="AJ19" s="308">
        <v>108</v>
      </c>
      <c r="AK19" s="308"/>
      <c r="AL19" s="308"/>
    </row>
    <row r="20" spans="1:39" ht="12.75" customHeight="1">
      <c r="A20" s="39"/>
      <c r="B20" s="39">
        <v>29</v>
      </c>
      <c r="C20" s="310">
        <f>I20+O20+U20+AA20+AG20</f>
        <v>5</v>
      </c>
      <c r="D20" s="308"/>
      <c r="E20" s="308"/>
      <c r="F20" s="308">
        <f t="shared" ref="F20" si="3">L20+R20+X20+AD20+AJ20</f>
        <v>206</v>
      </c>
      <c r="G20" s="308"/>
      <c r="H20" s="308"/>
      <c r="I20" s="308">
        <v>2</v>
      </c>
      <c r="J20" s="308"/>
      <c r="K20" s="308"/>
      <c r="L20" s="308">
        <v>50</v>
      </c>
      <c r="M20" s="308"/>
      <c r="N20" s="308"/>
      <c r="O20" s="577">
        <v>0</v>
      </c>
      <c r="P20" s="577"/>
      <c r="Q20" s="577"/>
      <c r="R20" s="577">
        <v>0</v>
      </c>
      <c r="S20" s="577"/>
      <c r="T20" s="577"/>
      <c r="U20" s="308">
        <v>1</v>
      </c>
      <c r="V20" s="308"/>
      <c r="W20" s="308"/>
      <c r="X20" s="308">
        <v>46</v>
      </c>
      <c r="Y20" s="308"/>
      <c r="Z20" s="308"/>
      <c r="AA20" s="577">
        <v>0</v>
      </c>
      <c r="AB20" s="577"/>
      <c r="AC20" s="577"/>
      <c r="AD20" s="577">
        <v>0</v>
      </c>
      <c r="AE20" s="577"/>
      <c r="AF20" s="577"/>
      <c r="AG20" s="577">
        <v>2</v>
      </c>
      <c r="AH20" s="577"/>
      <c r="AI20" s="577"/>
      <c r="AJ20" s="577">
        <v>110</v>
      </c>
      <c r="AK20" s="577"/>
      <c r="AL20" s="577"/>
    </row>
    <row r="21" spans="1:39" ht="12.75" customHeight="1">
      <c r="A21" s="39"/>
      <c r="B21" s="39">
        <v>30</v>
      </c>
      <c r="C21" s="310">
        <f>I21+O21+U21+AA21+AG21</f>
        <v>4</v>
      </c>
      <c r="D21" s="308"/>
      <c r="E21" s="308"/>
      <c r="F21" s="308">
        <f t="shared" ref="F21" si="4">L21+R21+X21+AD21+AJ21</f>
        <v>181</v>
      </c>
      <c r="G21" s="308"/>
      <c r="H21" s="308"/>
      <c r="I21" s="308">
        <v>2</v>
      </c>
      <c r="J21" s="308"/>
      <c r="K21" s="308"/>
      <c r="L21" s="308">
        <v>41</v>
      </c>
      <c r="M21" s="308"/>
      <c r="N21" s="308"/>
      <c r="O21" s="308">
        <v>0</v>
      </c>
      <c r="P21" s="308"/>
      <c r="Q21" s="308"/>
      <c r="R21" s="308">
        <v>0</v>
      </c>
      <c r="S21" s="308"/>
      <c r="T21" s="308"/>
      <c r="U21" s="308">
        <v>1</v>
      </c>
      <c r="V21" s="308"/>
      <c r="W21" s="308"/>
      <c r="X21" s="308">
        <v>40</v>
      </c>
      <c r="Y21" s="308"/>
      <c r="Z21" s="308"/>
      <c r="AA21" s="308">
        <v>0</v>
      </c>
      <c r="AB21" s="308"/>
      <c r="AC21" s="308"/>
      <c r="AD21" s="308">
        <v>0</v>
      </c>
      <c r="AE21" s="308"/>
      <c r="AF21" s="308"/>
      <c r="AG21" s="308">
        <v>1</v>
      </c>
      <c r="AH21" s="308"/>
      <c r="AI21" s="308"/>
      <c r="AJ21" s="308">
        <v>100</v>
      </c>
      <c r="AK21" s="308"/>
      <c r="AL21" s="308"/>
    </row>
    <row r="22" spans="1:39" ht="6.75" customHeight="1" thickBot="1">
      <c r="A22" s="38"/>
      <c r="B22" s="38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</row>
    <row r="23" spans="1:39" ht="6.75" customHeight="1" thickTop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1:39">
      <c r="A24" s="41" t="s">
        <v>219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1:39" ht="10.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1:39" ht="14.25">
      <c r="A26" s="182" t="s">
        <v>220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77" t="s">
        <v>257</v>
      </c>
    </row>
    <row r="27" spans="1:39" ht="6.75" customHeight="1" thickBo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38"/>
      <c r="AL27" s="38"/>
    </row>
    <row r="28" spans="1:39" ht="14.25" thickTop="1">
      <c r="A28" s="325" t="s">
        <v>138</v>
      </c>
      <c r="B28" s="327"/>
      <c r="C28" s="574" t="s">
        <v>8</v>
      </c>
      <c r="D28" s="575"/>
      <c r="E28" s="575"/>
      <c r="F28" s="575"/>
      <c r="G28" s="575"/>
      <c r="H28" s="576"/>
      <c r="I28" s="574" t="s">
        <v>221</v>
      </c>
      <c r="J28" s="575"/>
      <c r="K28" s="575"/>
      <c r="L28" s="575"/>
      <c r="M28" s="575"/>
      <c r="N28" s="576"/>
      <c r="O28" s="574" t="s">
        <v>222</v>
      </c>
      <c r="P28" s="575"/>
      <c r="Q28" s="575"/>
      <c r="R28" s="575"/>
      <c r="S28" s="575"/>
      <c r="T28" s="576"/>
      <c r="U28" s="574" t="s">
        <v>223</v>
      </c>
      <c r="V28" s="575"/>
      <c r="W28" s="575"/>
      <c r="X28" s="575"/>
      <c r="Y28" s="575"/>
      <c r="Z28" s="576"/>
      <c r="AA28" s="574" t="s">
        <v>224</v>
      </c>
      <c r="AB28" s="575"/>
      <c r="AC28" s="575"/>
      <c r="AD28" s="575"/>
      <c r="AE28" s="575"/>
      <c r="AF28" s="576"/>
      <c r="AG28" s="574" t="s">
        <v>225</v>
      </c>
      <c r="AH28" s="575"/>
      <c r="AI28" s="575"/>
      <c r="AJ28" s="575"/>
      <c r="AK28" s="575"/>
      <c r="AL28" s="575"/>
      <c r="AM28" s="152"/>
    </row>
    <row r="29" spans="1:39" ht="12" customHeight="1">
      <c r="A29" s="326"/>
      <c r="B29" s="328"/>
      <c r="C29" s="580" t="s">
        <v>217</v>
      </c>
      <c r="D29" s="581"/>
      <c r="E29" s="582"/>
      <c r="F29" s="580" t="s">
        <v>218</v>
      </c>
      <c r="G29" s="581"/>
      <c r="H29" s="582"/>
      <c r="I29" s="580" t="s">
        <v>217</v>
      </c>
      <c r="J29" s="581"/>
      <c r="K29" s="582"/>
      <c r="L29" s="580" t="s">
        <v>218</v>
      </c>
      <c r="M29" s="581"/>
      <c r="N29" s="582"/>
      <c r="O29" s="580" t="s">
        <v>217</v>
      </c>
      <c r="P29" s="581"/>
      <c r="Q29" s="582"/>
      <c r="R29" s="580" t="s">
        <v>218</v>
      </c>
      <c r="S29" s="581"/>
      <c r="T29" s="582"/>
      <c r="U29" s="580" t="s">
        <v>217</v>
      </c>
      <c r="V29" s="581"/>
      <c r="W29" s="582"/>
      <c r="X29" s="580" t="s">
        <v>218</v>
      </c>
      <c r="Y29" s="581"/>
      <c r="Z29" s="582"/>
      <c r="AA29" s="580" t="s">
        <v>217</v>
      </c>
      <c r="AB29" s="581"/>
      <c r="AC29" s="582"/>
      <c r="AD29" s="580" t="s">
        <v>218</v>
      </c>
      <c r="AE29" s="581"/>
      <c r="AF29" s="582"/>
      <c r="AG29" s="580" t="s">
        <v>217</v>
      </c>
      <c r="AH29" s="581"/>
      <c r="AI29" s="582"/>
      <c r="AJ29" s="580" t="s">
        <v>218</v>
      </c>
      <c r="AK29" s="581"/>
      <c r="AL29" s="581"/>
      <c r="AM29" s="152"/>
    </row>
    <row r="30" spans="1:39" ht="6.75" customHeight="1">
      <c r="A30" s="243"/>
      <c r="B30" s="243"/>
      <c r="C30" s="244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39"/>
      <c r="Z30" s="39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243"/>
      <c r="AL30" s="243"/>
    </row>
    <row r="31" spans="1:39" ht="12.75" customHeight="1">
      <c r="A31" s="39" t="s">
        <v>327</v>
      </c>
      <c r="B31" s="39">
        <v>17</v>
      </c>
      <c r="C31" s="310">
        <f t="shared" ref="C31:C34" si="5">I31+O31+U31</f>
        <v>7</v>
      </c>
      <c r="D31" s="308"/>
      <c r="E31" s="308"/>
      <c r="F31" s="308">
        <f t="shared" ref="F31:F34" si="6">L31+R31+X31</f>
        <v>399</v>
      </c>
      <c r="G31" s="308"/>
      <c r="H31" s="308"/>
      <c r="I31" s="308">
        <v>2</v>
      </c>
      <c r="J31" s="308"/>
      <c r="K31" s="308"/>
      <c r="L31" s="308">
        <v>12</v>
      </c>
      <c r="M31" s="308"/>
      <c r="N31" s="308"/>
      <c r="O31" s="308">
        <v>4</v>
      </c>
      <c r="P31" s="308"/>
      <c r="Q31" s="308"/>
      <c r="R31" s="308">
        <v>212</v>
      </c>
      <c r="S31" s="308"/>
      <c r="T31" s="308"/>
      <c r="U31" s="308">
        <v>1</v>
      </c>
      <c r="V31" s="308"/>
      <c r="W31" s="308"/>
      <c r="X31" s="308">
        <v>175</v>
      </c>
      <c r="Y31" s="308"/>
      <c r="Z31" s="308"/>
      <c r="AA31" s="577" t="s">
        <v>313</v>
      </c>
      <c r="AB31" s="577"/>
      <c r="AC31" s="577"/>
      <c r="AD31" s="577" t="s">
        <v>313</v>
      </c>
      <c r="AE31" s="577"/>
      <c r="AF31" s="577"/>
      <c r="AG31" s="577" t="s">
        <v>313</v>
      </c>
      <c r="AH31" s="577"/>
      <c r="AI31" s="577"/>
      <c r="AJ31" s="577" t="s">
        <v>313</v>
      </c>
      <c r="AK31" s="577"/>
      <c r="AL31" s="577"/>
    </row>
    <row r="32" spans="1:39" ht="12.75" customHeight="1">
      <c r="A32" s="39"/>
      <c r="B32" s="39">
        <v>18</v>
      </c>
      <c r="C32" s="310">
        <f t="shared" si="5"/>
        <v>8</v>
      </c>
      <c r="D32" s="308"/>
      <c r="E32" s="308"/>
      <c r="F32" s="308">
        <f t="shared" si="6"/>
        <v>395</v>
      </c>
      <c r="G32" s="308"/>
      <c r="H32" s="308"/>
      <c r="I32" s="308">
        <v>3</v>
      </c>
      <c r="J32" s="308"/>
      <c r="K32" s="308"/>
      <c r="L32" s="308">
        <v>30</v>
      </c>
      <c r="M32" s="308"/>
      <c r="N32" s="308"/>
      <c r="O32" s="308">
        <v>4</v>
      </c>
      <c r="P32" s="308"/>
      <c r="Q32" s="308"/>
      <c r="R32" s="308">
        <v>200</v>
      </c>
      <c r="S32" s="308"/>
      <c r="T32" s="308"/>
      <c r="U32" s="308">
        <v>1</v>
      </c>
      <c r="V32" s="308"/>
      <c r="W32" s="308"/>
      <c r="X32" s="308">
        <v>165</v>
      </c>
      <c r="Y32" s="308"/>
      <c r="Z32" s="308"/>
      <c r="AA32" s="577" t="s">
        <v>313</v>
      </c>
      <c r="AB32" s="577"/>
      <c r="AC32" s="577"/>
      <c r="AD32" s="577" t="s">
        <v>313</v>
      </c>
      <c r="AE32" s="577"/>
      <c r="AF32" s="577"/>
      <c r="AG32" s="577" t="s">
        <v>313</v>
      </c>
      <c r="AH32" s="577"/>
      <c r="AI32" s="577"/>
      <c r="AJ32" s="577" t="s">
        <v>313</v>
      </c>
      <c r="AK32" s="577"/>
      <c r="AL32" s="577"/>
    </row>
    <row r="33" spans="1:38" ht="12.75" customHeight="1">
      <c r="A33" s="39"/>
      <c r="B33" s="39">
        <v>19</v>
      </c>
      <c r="C33" s="310">
        <f t="shared" si="5"/>
        <v>8</v>
      </c>
      <c r="D33" s="308"/>
      <c r="E33" s="308"/>
      <c r="F33" s="308">
        <f t="shared" si="6"/>
        <v>392</v>
      </c>
      <c r="G33" s="308"/>
      <c r="H33" s="308"/>
      <c r="I33" s="308">
        <v>3</v>
      </c>
      <c r="J33" s="308"/>
      <c r="K33" s="308"/>
      <c r="L33" s="308">
        <v>27</v>
      </c>
      <c r="M33" s="308"/>
      <c r="N33" s="308"/>
      <c r="O33" s="308">
        <v>4</v>
      </c>
      <c r="P33" s="308"/>
      <c r="Q33" s="308"/>
      <c r="R33" s="308">
        <v>209</v>
      </c>
      <c r="S33" s="308"/>
      <c r="T33" s="308"/>
      <c r="U33" s="308">
        <v>1</v>
      </c>
      <c r="V33" s="308"/>
      <c r="W33" s="308"/>
      <c r="X33" s="308">
        <v>156</v>
      </c>
      <c r="Y33" s="308"/>
      <c r="Z33" s="308"/>
      <c r="AA33" s="577" t="s">
        <v>313</v>
      </c>
      <c r="AB33" s="577"/>
      <c r="AC33" s="577"/>
      <c r="AD33" s="577" t="s">
        <v>313</v>
      </c>
      <c r="AE33" s="577"/>
      <c r="AF33" s="577"/>
      <c r="AG33" s="577" t="s">
        <v>313</v>
      </c>
      <c r="AH33" s="577"/>
      <c r="AI33" s="577"/>
      <c r="AJ33" s="577" t="s">
        <v>313</v>
      </c>
      <c r="AK33" s="577"/>
      <c r="AL33" s="577"/>
    </row>
    <row r="34" spans="1:38" ht="12.75" customHeight="1">
      <c r="A34" s="39"/>
      <c r="B34" s="39">
        <v>20</v>
      </c>
      <c r="C34" s="310">
        <f t="shared" si="5"/>
        <v>6</v>
      </c>
      <c r="D34" s="308"/>
      <c r="E34" s="308"/>
      <c r="F34" s="308">
        <f t="shared" si="6"/>
        <v>290</v>
      </c>
      <c r="G34" s="308"/>
      <c r="H34" s="308"/>
      <c r="I34" s="308">
        <v>2</v>
      </c>
      <c r="J34" s="308"/>
      <c r="K34" s="308"/>
      <c r="L34" s="308">
        <v>15</v>
      </c>
      <c r="M34" s="308"/>
      <c r="N34" s="308"/>
      <c r="O34" s="308">
        <v>3</v>
      </c>
      <c r="P34" s="308"/>
      <c r="Q34" s="308"/>
      <c r="R34" s="308">
        <v>125</v>
      </c>
      <c r="S34" s="308"/>
      <c r="T34" s="308"/>
      <c r="U34" s="308">
        <v>1</v>
      </c>
      <c r="V34" s="308"/>
      <c r="W34" s="308"/>
      <c r="X34" s="308">
        <v>150</v>
      </c>
      <c r="Y34" s="308"/>
      <c r="Z34" s="308"/>
      <c r="AA34" s="577" t="s">
        <v>313</v>
      </c>
      <c r="AB34" s="577"/>
      <c r="AC34" s="577"/>
      <c r="AD34" s="577" t="s">
        <v>313</v>
      </c>
      <c r="AE34" s="577"/>
      <c r="AF34" s="577"/>
      <c r="AG34" s="577" t="s">
        <v>313</v>
      </c>
      <c r="AH34" s="577"/>
      <c r="AI34" s="577"/>
      <c r="AJ34" s="577" t="s">
        <v>313</v>
      </c>
      <c r="AK34" s="577"/>
      <c r="AL34" s="577"/>
    </row>
    <row r="35" spans="1:38" ht="12.75" customHeight="1">
      <c r="A35" s="39"/>
      <c r="B35" s="39">
        <v>21</v>
      </c>
      <c r="C35" s="310" t="s">
        <v>262</v>
      </c>
      <c r="D35" s="308"/>
      <c r="E35" s="308"/>
      <c r="F35" s="308" t="s">
        <v>262</v>
      </c>
      <c r="G35" s="308"/>
      <c r="H35" s="308"/>
      <c r="I35" s="308" t="s">
        <v>319</v>
      </c>
      <c r="J35" s="308"/>
      <c r="K35" s="308"/>
      <c r="L35" s="308" t="s">
        <v>319</v>
      </c>
      <c r="M35" s="308"/>
      <c r="N35" s="308"/>
      <c r="O35" s="308" t="s">
        <v>319</v>
      </c>
      <c r="P35" s="308"/>
      <c r="Q35" s="308"/>
      <c r="R35" s="308" t="s">
        <v>319</v>
      </c>
      <c r="S35" s="308"/>
      <c r="T35" s="308"/>
      <c r="U35" s="308" t="s">
        <v>319</v>
      </c>
      <c r="V35" s="308"/>
      <c r="W35" s="308"/>
      <c r="X35" s="308" t="s">
        <v>319</v>
      </c>
      <c r="Y35" s="308"/>
      <c r="Z35" s="308"/>
      <c r="AA35" s="577" t="s">
        <v>319</v>
      </c>
      <c r="AB35" s="577"/>
      <c r="AC35" s="577"/>
      <c r="AD35" s="577" t="s">
        <v>319</v>
      </c>
      <c r="AE35" s="577"/>
      <c r="AF35" s="577"/>
      <c r="AG35" s="577" t="s">
        <v>319</v>
      </c>
      <c r="AH35" s="577"/>
      <c r="AI35" s="577"/>
      <c r="AJ35" s="577" t="s">
        <v>319</v>
      </c>
      <c r="AK35" s="577"/>
      <c r="AL35" s="577"/>
    </row>
    <row r="36" spans="1:38" ht="12.75" customHeight="1">
      <c r="A36" s="39"/>
      <c r="B36" s="39">
        <v>22</v>
      </c>
      <c r="C36" s="310" t="s">
        <v>268</v>
      </c>
      <c r="D36" s="308"/>
      <c r="E36" s="308"/>
      <c r="F36" s="308" t="s">
        <v>267</v>
      </c>
      <c r="G36" s="308"/>
      <c r="H36" s="308"/>
      <c r="I36" s="308" t="s">
        <v>319</v>
      </c>
      <c r="J36" s="308"/>
      <c r="K36" s="308"/>
      <c r="L36" s="308" t="s">
        <v>319</v>
      </c>
      <c r="M36" s="308"/>
      <c r="N36" s="308"/>
      <c r="O36" s="308" t="s">
        <v>319</v>
      </c>
      <c r="P36" s="308"/>
      <c r="Q36" s="308"/>
      <c r="R36" s="308" t="s">
        <v>319</v>
      </c>
      <c r="S36" s="308"/>
      <c r="T36" s="308"/>
      <c r="U36" s="308" t="s">
        <v>319</v>
      </c>
      <c r="V36" s="308"/>
      <c r="W36" s="308"/>
      <c r="X36" s="308" t="s">
        <v>319</v>
      </c>
      <c r="Y36" s="308"/>
      <c r="Z36" s="308"/>
      <c r="AA36" s="308" t="s">
        <v>319</v>
      </c>
      <c r="AB36" s="308"/>
      <c r="AC36" s="308"/>
      <c r="AD36" s="308" t="s">
        <v>319</v>
      </c>
      <c r="AE36" s="308"/>
      <c r="AF36" s="308"/>
      <c r="AG36" s="308" t="s">
        <v>319</v>
      </c>
      <c r="AH36" s="308"/>
      <c r="AI36" s="308"/>
      <c r="AJ36" s="308" t="s">
        <v>319</v>
      </c>
      <c r="AK36" s="308"/>
      <c r="AL36" s="308"/>
    </row>
    <row r="37" spans="1:38" ht="12.75" customHeight="1">
      <c r="A37" s="39"/>
      <c r="B37" s="39">
        <v>23</v>
      </c>
      <c r="C37" s="310" t="s">
        <v>268</v>
      </c>
      <c r="D37" s="308"/>
      <c r="E37" s="308"/>
      <c r="F37" s="308" t="s">
        <v>267</v>
      </c>
      <c r="G37" s="308"/>
      <c r="H37" s="308"/>
      <c r="I37" s="308" t="s">
        <v>319</v>
      </c>
      <c r="J37" s="308"/>
      <c r="K37" s="308"/>
      <c r="L37" s="308" t="s">
        <v>319</v>
      </c>
      <c r="M37" s="308"/>
      <c r="N37" s="308"/>
      <c r="O37" s="308" t="s">
        <v>319</v>
      </c>
      <c r="P37" s="308"/>
      <c r="Q37" s="308"/>
      <c r="R37" s="308" t="s">
        <v>319</v>
      </c>
      <c r="S37" s="308"/>
      <c r="T37" s="308"/>
      <c r="U37" s="308" t="s">
        <v>319</v>
      </c>
      <c r="V37" s="308"/>
      <c r="W37" s="308"/>
      <c r="X37" s="308" t="s">
        <v>319</v>
      </c>
      <c r="Y37" s="308"/>
      <c r="Z37" s="308"/>
      <c r="AA37" s="308" t="s">
        <v>319</v>
      </c>
      <c r="AB37" s="308"/>
      <c r="AC37" s="308"/>
      <c r="AD37" s="308" t="s">
        <v>319</v>
      </c>
      <c r="AE37" s="308"/>
      <c r="AF37" s="308"/>
      <c r="AG37" s="308" t="s">
        <v>319</v>
      </c>
      <c r="AH37" s="308"/>
      <c r="AI37" s="308"/>
      <c r="AJ37" s="308" t="s">
        <v>319</v>
      </c>
      <c r="AK37" s="308"/>
      <c r="AL37" s="308"/>
    </row>
    <row r="38" spans="1:38" ht="12.75" customHeight="1">
      <c r="A38" s="39"/>
      <c r="B38" s="39">
        <v>24</v>
      </c>
      <c r="C38" s="310" t="s">
        <v>268</v>
      </c>
      <c r="D38" s="308"/>
      <c r="E38" s="308"/>
      <c r="F38" s="308" t="s">
        <v>267</v>
      </c>
      <c r="G38" s="308"/>
      <c r="H38" s="308"/>
      <c r="I38" s="308" t="s">
        <v>319</v>
      </c>
      <c r="J38" s="308"/>
      <c r="K38" s="308"/>
      <c r="L38" s="308" t="s">
        <v>319</v>
      </c>
      <c r="M38" s="308"/>
      <c r="N38" s="308"/>
      <c r="O38" s="308" t="s">
        <v>319</v>
      </c>
      <c r="P38" s="308"/>
      <c r="Q38" s="308"/>
      <c r="R38" s="308" t="s">
        <v>319</v>
      </c>
      <c r="S38" s="308"/>
      <c r="T38" s="308"/>
      <c r="U38" s="308" t="s">
        <v>319</v>
      </c>
      <c r="V38" s="308"/>
      <c r="W38" s="308"/>
      <c r="X38" s="308" t="s">
        <v>319</v>
      </c>
      <c r="Y38" s="308"/>
      <c r="Z38" s="308"/>
      <c r="AA38" s="308" t="s">
        <v>319</v>
      </c>
      <c r="AB38" s="308"/>
      <c r="AC38" s="308"/>
      <c r="AD38" s="308" t="s">
        <v>319</v>
      </c>
      <c r="AE38" s="308"/>
      <c r="AF38" s="308"/>
      <c r="AG38" s="308" t="s">
        <v>319</v>
      </c>
      <c r="AH38" s="308"/>
      <c r="AI38" s="308"/>
      <c r="AJ38" s="308" t="s">
        <v>319</v>
      </c>
      <c r="AK38" s="308"/>
      <c r="AL38" s="308"/>
    </row>
    <row r="39" spans="1:38" ht="12.75" customHeight="1">
      <c r="A39" s="39"/>
      <c r="B39" s="39">
        <v>25</v>
      </c>
      <c r="C39" s="310" t="s">
        <v>268</v>
      </c>
      <c r="D39" s="308"/>
      <c r="E39" s="308"/>
      <c r="F39" s="308" t="s">
        <v>267</v>
      </c>
      <c r="G39" s="308"/>
      <c r="H39" s="308"/>
      <c r="I39" s="308" t="s">
        <v>319</v>
      </c>
      <c r="J39" s="308"/>
      <c r="K39" s="308"/>
      <c r="L39" s="308" t="s">
        <v>319</v>
      </c>
      <c r="M39" s="308"/>
      <c r="N39" s="308"/>
      <c r="O39" s="308" t="s">
        <v>319</v>
      </c>
      <c r="P39" s="308"/>
      <c r="Q39" s="308"/>
      <c r="R39" s="308" t="s">
        <v>319</v>
      </c>
      <c r="S39" s="308"/>
      <c r="T39" s="308"/>
      <c r="U39" s="308" t="s">
        <v>319</v>
      </c>
      <c r="V39" s="308"/>
      <c r="W39" s="308"/>
      <c r="X39" s="308" t="s">
        <v>319</v>
      </c>
      <c r="Y39" s="308"/>
      <c r="Z39" s="308"/>
      <c r="AA39" s="308" t="s">
        <v>319</v>
      </c>
      <c r="AB39" s="308"/>
      <c r="AC39" s="308"/>
      <c r="AD39" s="308" t="s">
        <v>319</v>
      </c>
      <c r="AE39" s="308"/>
      <c r="AF39" s="308"/>
      <c r="AG39" s="308" t="s">
        <v>319</v>
      </c>
      <c r="AH39" s="308"/>
      <c r="AI39" s="308"/>
      <c r="AJ39" s="308" t="s">
        <v>319</v>
      </c>
      <c r="AK39" s="308"/>
      <c r="AL39" s="308"/>
    </row>
    <row r="40" spans="1:38" ht="12.75" customHeight="1">
      <c r="A40" s="39"/>
      <c r="B40" s="39">
        <v>26</v>
      </c>
      <c r="C40" s="310" t="s">
        <v>268</v>
      </c>
      <c r="D40" s="308"/>
      <c r="E40" s="308"/>
      <c r="F40" s="308" t="s">
        <v>267</v>
      </c>
      <c r="G40" s="308"/>
      <c r="H40" s="308"/>
      <c r="I40" s="308" t="s">
        <v>319</v>
      </c>
      <c r="J40" s="308"/>
      <c r="K40" s="308"/>
      <c r="L40" s="308" t="s">
        <v>319</v>
      </c>
      <c r="M40" s="308"/>
      <c r="N40" s="308"/>
      <c r="O40" s="308" t="s">
        <v>319</v>
      </c>
      <c r="P40" s="308"/>
      <c r="Q40" s="308"/>
      <c r="R40" s="308" t="s">
        <v>319</v>
      </c>
      <c r="S40" s="308"/>
      <c r="T40" s="308"/>
      <c r="U40" s="308" t="s">
        <v>319</v>
      </c>
      <c r="V40" s="308"/>
      <c r="W40" s="308"/>
      <c r="X40" s="308" t="s">
        <v>319</v>
      </c>
      <c r="Y40" s="308"/>
      <c r="Z40" s="308"/>
      <c r="AA40" s="308" t="s">
        <v>319</v>
      </c>
      <c r="AB40" s="308"/>
      <c r="AC40" s="308"/>
      <c r="AD40" s="308" t="s">
        <v>319</v>
      </c>
      <c r="AE40" s="308"/>
      <c r="AF40" s="308"/>
      <c r="AG40" s="308" t="s">
        <v>319</v>
      </c>
      <c r="AH40" s="308"/>
      <c r="AI40" s="308"/>
      <c r="AJ40" s="308" t="s">
        <v>319</v>
      </c>
      <c r="AK40" s="308"/>
      <c r="AL40" s="308"/>
    </row>
    <row r="41" spans="1:38" ht="12.75" customHeight="1">
      <c r="A41" s="39"/>
      <c r="B41" s="39">
        <v>27</v>
      </c>
      <c r="C41" s="310" t="s">
        <v>268</v>
      </c>
      <c r="D41" s="308"/>
      <c r="E41" s="308"/>
      <c r="F41" s="308" t="s">
        <v>267</v>
      </c>
      <c r="G41" s="308"/>
      <c r="H41" s="308"/>
      <c r="I41" s="308" t="s">
        <v>319</v>
      </c>
      <c r="J41" s="308"/>
      <c r="K41" s="308"/>
      <c r="L41" s="308" t="s">
        <v>319</v>
      </c>
      <c r="M41" s="308"/>
      <c r="N41" s="308"/>
      <c r="O41" s="308" t="s">
        <v>319</v>
      </c>
      <c r="P41" s="308"/>
      <c r="Q41" s="308"/>
      <c r="R41" s="308" t="s">
        <v>319</v>
      </c>
      <c r="S41" s="308"/>
      <c r="T41" s="308"/>
      <c r="U41" s="308" t="s">
        <v>319</v>
      </c>
      <c r="V41" s="308"/>
      <c r="W41" s="308"/>
      <c r="X41" s="308" t="s">
        <v>319</v>
      </c>
      <c r="Y41" s="308"/>
      <c r="Z41" s="308"/>
      <c r="AA41" s="308" t="s">
        <v>319</v>
      </c>
      <c r="AB41" s="308"/>
      <c r="AC41" s="308"/>
      <c r="AD41" s="308" t="s">
        <v>319</v>
      </c>
      <c r="AE41" s="308"/>
      <c r="AF41" s="308"/>
      <c r="AG41" s="308" t="s">
        <v>319</v>
      </c>
      <c r="AH41" s="308"/>
      <c r="AI41" s="308"/>
      <c r="AJ41" s="308" t="s">
        <v>319</v>
      </c>
      <c r="AK41" s="308"/>
      <c r="AL41" s="308"/>
    </row>
    <row r="42" spans="1:38" ht="12.75" customHeight="1">
      <c r="A42" s="39"/>
      <c r="B42" s="39">
        <v>28</v>
      </c>
      <c r="C42" s="310">
        <f t="shared" ref="C42" si="7">I42+O42+U42+AA42+AG42</f>
        <v>5</v>
      </c>
      <c r="D42" s="308"/>
      <c r="E42" s="308"/>
      <c r="F42" s="308">
        <f t="shared" ref="F42" si="8">L42+R42+X42+AD42+AJ42</f>
        <v>207</v>
      </c>
      <c r="G42" s="308"/>
      <c r="H42" s="308"/>
      <c r="I42" s="308">
        <v>2</v>
      </c>
      <c r="J42" s="308"/>
      <c r="K42" s="308"/>
      <c r="L42" s="308">
        <v>24</v>
      </c>
      <c r="M42" s="308"/>
      <c r="N42" s="308"/>
      <c r="O42" s="308">
        <v>2</v>
      </c>
      <c r="P42" s="308"/>
      <c r="Q42" s="308"/>
      <c r="R42" s="308">
        <v>81</v>
      </c>
      <c r="S42" s="308"/>
      <c r="T42" s="308"/>
      <c r="U42" s="308">
        <v>1</v>
      </c>
      <c r="V42" s="308"/>
      <c r="W42" s="308"/>
      <c r="X42" s="308">
        <v>102</v>
      </c>
      <c r="Y42" s="308"/>
      <c r="Z42" s="308"/>
      <c r="AA42" s="308">
        <v>0</v>
      </c>
      <c r="AB42" s="308"/>
      <c r="AC42" s="308"/>
      <c r="AD42" s="308">
        <v>0</v>
      </c>
      <c r="AE42" s="308"/>
      <c r="AF42" s="308"/>
      <c r="AG42" s="308">
        <v>0</v>
      </c>
      <c r="AH42" s="308"/>
      <c r="AI42" s="308"/>
      <c r="AJ42" s="308">
        <v>0</v>
      </c>
      <c r="AK42" s="308"/>
      <c r="AL42" s="308"/>
    </row>
    <row r="43" spans="1:38" ht="12.75" customHeight="1">
      <c r="A43" s="39"/>
      <c r="B43" s="39">
        <v>29</v>
      </c>
      <c r="C43" s="310">
        <f t="shared" ref="C43" si="9">I43+O43+U43+AA43+AG43</f>
        <v>5</v>
      </c>
      <c r="D43" s="308"/>
      <c r="E43" s="308"/>
      <c r="F43" s="308">
        <f t="shared" ref="F43" si="10">L43+R43+X43+AD43+AJ43</f>
        <v>206</v>
      </c>
      <c r="G43" s="308"/>
      <c r="H43" s="308"/>
      <c r="I43" s="308">
        <v>2</v>
      </c>
      <c r="J43" s="308"/>
      <c r="K43" s="308"/>
      <c r="L43" s="308">
        <v>26</v>
      </c>
      <c r="M43" s="308"/>
      <c r="N43" s="308"/>
      <c r="O43" s="308">
        <v>2</v>
      </c>
      <c r="P43" s="308"/>
      <c r="Q43" s="308"/>
      <c r="R43" s="308">
        <v>79</v>
      </c>
      <c r="S43" s="308"/>
      <c r="T43" s="308"/>
      <c r="U43" s="308">
        <v>1</v>
      </c>
      <c r="V43" s="308"/>
      <c r="W43" s="308"/>
      <c r="X43" s="308">
        <v>101</v>
      </c>
      <c r="Y43" s="308"/>
      <c r="Z43" s="308"/>
      <c r="AA43" s="577">
        <v>0</v>
      </c>
      <c r="AB43" s="577"/>
      <c r="AC43" s="577"/>
      <c r="AD43" s="577">
        <v>0</v>
      </c>
      <c r="AE43" s="577"/>
      <c r="AF43" s="577"/>
      <c r="AG43" s="577">
        <v>0</v>
      </c>
      <c r="AH43" s="577"/>
      <c r="AI43" s="577"/>
      <c r="AJ43" s="577">
        <v>0</v>
      </c>
      <c r="AK43" s="577"/>
      <c r="AL43" s="577"/>
    </row>
    <row r="44" spans="1:38" ht="12.75" customHeight="1">
      <c r="A44" s="39"/>
      <c r="B44" s="39">
        <v>30</v>
      </c>
      <c r="C44" s="310">
        <f t="shared" ref="C44" si="11">I44+O44+U44+AA44+AG44</f>
        <v>4</v>
      </c>
      <c r="D44" s="308"/>
      <c r="E44" s="308"/>
      <c r="F44" s="308">
        <f t="shared" ref="F44" si="12">L44+R44+X44+AD44+AJ44</f>
        <v>181</v>
      </c>
      <c r="G44" s="308"/>
      <c r="H44" s="308"/>
      <c r="I44" s="308">
        <v>2</v>
      </c>
      <c r="J44" s="308"/>
      <c r="K44" s="308"/>
      <c r="L44" s="308">
        <v>41</v>
      </c>
      <c r="M44" s="308"/>
      <c r="N44" s="308"/>
      <c r="O44" s="308">
        <v>1</v>
      </c>
      <c r="P44" s="308"/>
      <c r="Q44" s="308"/>
      <c r="R44" s="308">
        <v>40</v>
      </c>
      <c r="S44" s="308"/>
      <c r="T44" s="308"/>
      <c r="U44" s="308">
        <v>1</v>
      </c>
      <c r="V44" s="308"/>
      <c r="W44" s="308"/>
      <c r="X44" s="308">
        <v>100</v>
      </c>
      <c r="Y44" s="308"/>
      <c r="Z44" s="308"/>
      <c r="AA44" s="308">
        <v>0</v>
      </c>
      <c r="AB44" s="308"/>
      <c r="AC44" s="308"/>
      <c r="AD44" s="308">
        <v>0</v>
      </c>
      <c r="AE44" s="308"/>
      <c r="AF44" s="308"/>
      <c r="AG44" s="308">
        <v>0</v>
      </c>
      <c r="AH44" s="308"/>
      <c r="AI44" s="308"/>
      <c r="AJ44" s="308">
        <v>0</v>
      </c>
      <c r="AK44" s="308"/>
      <c r="AL44" s="308"/>
    </row>
    <row r="45" spans="1:38" ht="6.75" customHeight="1" thickBot="1">
      <c r="A45" s="38"/>
      <c r="B45" s="38"/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</row>
    <row r="46" spans="1:38" ht="6.75" customHeight="1" thickTop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</row>
    <row r="47" spans="1:38">
      <c r="A47" s="41" t="s">
        <v>219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</row>
    <row r="48" spans="1:38" ht="9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</row>
    <row r="49" spans="1:39" ht="14.25">
      <c r="A49" s="203" t="s">
        <v>226</v>
      </c>
      <c r="B49" s="203"/>
      <c r="C49" s="203"/>
      <c r="D49" s="203"/>
      <c r="E49" s="203"/>
      <c r="F49" s="203"/>
      <c r="G49" s="203"/>
      <c r="H49" s="203"/>
      <c r="I49" s="203"/>
      <c r="J49" s="203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156"/>
      <c r="AI49" s="156"/>
      <c r="AJ49" s="156"/>
      <c r="AK49" s="156"/>
      <c r="AL49" s="177" t="s">
        <v>234</v>
      </c>
    </row>
    <row r="50" spans="1:39" ht="6" customHeight="1" thickBot="1">
      <c r="A50" s="41"/>
      <c r="B50" s="41"/>
      <c r="C50" s="41"/>
      <c r="D50" s="41"/>
      <c r="E50" s="41"/>
      <c r="F50" s="41"/>
      <c r="G50" s="38"/>
      <c r="H50" s="38"/>
      <c r="I50" s="38"/>
      <c r="J50" s="38"/>
      <c r="K50" s="38"/>
      <c r="L50" s="38"/>
      <c r="M50" s="38"/>
      <c r="N50" s="38"/>
      <c r="O50" s="41"/>
      <c r="P50" s="41"/>
      <c r="Q50" s="41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</row>
    <row r="51" spans="1:39" ht="14.25" customHeight="1" thickTop="1">
      <c r="A51" s="325" t="s">
        <v>138</v>
      </c>
      <c r="B51" s="327"/>
      <c r="C51" s="574" t="s">
        <v>8</v>
      </c>
      <c r="D51" s="575"/>
      <c r="E51" s="575"/>
      <c r="F51" s="575"/>
      <c r="G51" s="575"/>
      <c r="H51" s="575"/>
      <c r="I51" s="575"/>
      <c r="J51" s="575"/>
      <c r="K51" s="575"/>
      <c r="L51" s="575"/>
      <c r="M51" s="575"/>
      <c r="N51" s="576"/>
      <c r="O51" s="574" t="s">
        <v>227</v>
      </c>
      <c r="P51" s="575"/>
      <c r="Q51" s="575"/>
      <c r="R51" s="575"/>
      <c r="S51" s="575"/>
      <c r="T51" s="575"/>
      <c r="U51" s="575"/>
      <c r="V51" s="575"/>
      <c r="W51" s="575"/>
      <c r="X51" s="575"/>
      <c r="Y51" s="575"/>
      <c r="Z51" s="576"/>
      <c r="AA51" s="574" t="s">
        <v>228</v>
      </c>
      <c r="AB51" s="575"/>
      <c r="AC51" s="575"/>
      <c r="AD51" s="575"/>
      <c r="AE51" s="575"/>
      <c r="AF51" s="575"/>
      <c r="AG51" s="575"/>
      <c r="AH51" s="575"/>
      <c r="AI51" s="575"/>
      <c r="AJ51" s="575"/>
      <c r="AK51" s="575"/>
      <c r="AL51" s="575"/>
    </row>
    <row r="52" spans="1:39">
      <c r="A52" s="583"/>
      <c r="B52" s="584"/>
      <c r="C52" s="585" t="s">
        <v>229</v>
      </c>
      <c r="D52" s="586"/>
      <c r="E52" s="586"/>
      <c r="F52" s="587"/>
      <c r="G52" s="585" t="s">
        <v>230</v>
      </c>
      <c r="H52" s="586"/>
      <c r="I52" s="586"/>
      <c r="J52" s="587"/>
      <c r="K52" s="585" t="s">
        <v>231</v>
      </c>
      <c r="L52" s="586"/>
      <c r="M52" s="586"/>
      <c r="N52" s="587"/>
      <c r="O52" s="585" t="s">
        <v>229</v>
      </c>
      <c r="P52" s="586"/>
      <c r="Q52" s="586"/>
      <c r="R52" s="587"/>
      <c r="S52" s="585" t="s">
        <v>230</v>
      </c>
      <c r="T52" s="586"/>
      <c r="U52" s="586"/>
      <c r="V52" s="587"/>
      <c r="W52" s="585" t="s">
        <v>231</v>
      </c>
      <c r="X52" s="586"/>
      <c r="Y52" s="586"/>
      <c r="Z52" s="587"/>
      <c r="AA52" s="585" t="s">
        <v>229</v>
      </c>
      <c r="AB52" s="586"/>
      <c r="AC52" s="586"/>
      <c r="AD52" s="587"/>
      <c r="AE52" s="585" t="s">
        <v>230</v>
      </c>
      <c r="AF52" s="586"/>
      <c r="AG52" s="586"/>
      <c r="AH52" s="587"/>
      <c r="AI52" s="585" t="s">
        <v>231</v>
      </c>
      <c r="AJ52" s="586"/>
      <c r="AK52" s="586"/>
      <c r="AL52" s="586"/>
      <c r="AM52" s="152"/>
    </row>
    <row r="53" spans="1:39" ht="6.75" customHeight="1">
      <c r="A53" s="243"/>
      <c r="B53" s="243"/>
      <c r="C53" s="244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39"/>
      <c r="AB53" s="39"/>
      <c r="AC53" s="39"/>
      <c r="AD53" s="41"/>
      <c r="AE53" s="41"/>
      <c r="AF53" s="41"/>
      <c r="AG53" s="41"/>
      <c r="AH53" s="41"/>
      <c r="AI53" s="41"/>
      <c r="AJ53" s="41"/>
      <c r="AK53" s="41"/>
      <c r="AL53" s="41"/>
    </row>
    <row r="54" spans="1:39" ht="12.75" customHeight="1">
      <c r="A54" s="39" t="s">
        <v>327</v>
      </c>
      <c r="B54" s="39">
        <v>19</v>
      </c>
      <c r="C54" s="588">
        <f t="shared" ref="C54:C55" si="13">O54+AA54</f>
        <v>8</v>
      </c>
      <c r="D54" s="589"/>
      <c r="E54" s="589"/>
      <c r="F54" s="589"/>
      <c r="G54" s="589">
        <f t="shared" ref="G54:G55" si="14">S54+AE54</f>
        <v>3</v>
      </c>
      <c r="H54" s="589"/>
      <c r="I54" s="589"/>
      <c r="J54" s="589"/>
      <c r="K54" s="590">
        <f t="shared" ref="K54:K55" si="15">W54+AI54</f>
        <v>3</v>
      </c>
      <c r="L54" s="590"/>
      <c r="M54" s="590"/>
      <c r="N54" s="590"/>
      <c r="O54" s="589">
        <v>3</v>
      </c>
      <c r="P54" s="589"/>
      <c r="Q54" s="589"/>
      <c r="R54" s="589"/>
      <c r="S54" s="590">
        <v>1</v>
      </c>
      <c r="T54" s="590"/>
      <c r="U54" s="590"/>
      <c r="V54" s="590"/>
      <c r="W54" s="589">
        <v>1</v>
      </c>
      <c r="X54" s="589"/>
      <c r="Y54" s="589"/>
      <c r="Z54" s="589"/>
      <c r="AA54" s="590">
        <v>5</v>
      </c>
      <c r="AB54" s="590"/>
      <c r="AC54" s="590"/>
      <c r="AD54" s="590"/>
      <c r="AE54" s="591">
        <v>2</v>
      </c>
      <c r="AF54" s="591"/>
      <c r="AG54" s="591"/>
      <c r="AH54" s="591"/>
      <c r="AI54" s="591">
        <v>2</v>
      </c>
      <c r="AJ54" s="591"/>
      <c r="AK54" s="591"/>
      <c r="AL54" s="591"/>
    </row>
    <row r="55" spans="1:39" ht="12.75" customHeight="1">
      <c r="A55" s="39"/>
      <c r="B55" s="39">
        <v>20</v>
      </c>
      <c r="C55" s="588">
        <f t="shared" si="13"/>
        <v>4</v>
      </c>
      <c r="D55" s="589"/>
      <c r="E55" s="589"/>
      <c r="F55" s="589"/>
      <c r="G55" s="589">
        <f t="shared" si="14"/>
        <v>5</v>
      </c>
      <c r="H55" s="589"/>
      <c r="I55" s="589"/>
      <c r="J55" s="589"/>
      <c r="K55" s="590">
        <f t="shared" si="15"/>
        <v>5</v>
      </c>
      <c r="L55" s="590"/>
      <c r="M55" s="590"/>
      <c r="N55" s="590"/>
      <c r="O55" s="589">
        <v>4</v>
      </c>
      <c r="P55" s="589"/>
      <c r="Q55" s="589"/>
      <c r="R55" s="589"/>
      <c r="S55" s="590">
        <v>1</v>
      </c>
      <c r="T55" s="590"/>
      <c r="U55" s="590"/>
      <c r="V55" s="590"/>
      <c r="W55" s="589">
        <v>1</v>
      </c>
      <c r="X55" s="589"/>
      <c r="Y55" s="589"/>
      <c r="Z55" s="589"/>
      <c r="AA55" s="590">
        <v>0</v>
      </c>
      <c r="AB55" s="590"/>
      <c r="AC55" s="590"/>
      <c r="AD55" s="590"/>
      <c r="AE55" s="591">
        <v>4</v>
      </c>
      <c r="AF55" s="591"/>
      <c r="AG55" s="591"/>
      <c r="AH55" s="591"/>
      <c r="AI55" s="591">
        <v>4</v>
      </c>
      <c r="AJ55" s="591"/>
      <c r="AK55" s="591"/>
      <c r="AL55" s="591"/>
    </row>
    <row r="56" spans="1:39" ht="12.75" customHeight="1">
      <c r="A56" s="39"/>
      <c r="B56" s="39">
        <v>21</v>
      </c>
      <c r="C56" s="588" t="s">
        <v>319</v>
      </c>
      <c r="D56" s="589"/>
      <c r="E56" s="589"/>
      <c r="F56" s="589"/>
      <c r="G56" s="589" t="s">
        <v>319</v>
      </c>
      <c r="H56" s="589"/>
      <c r="I56" s="589"/>
      <c r="J56" s="589"/>
      <c r="K56" s="590" t="s">
        <v>319</v>
      </c>
      <c r="L56" s="590"/>
      <c r="M56" s="590"/>
      <c r="N56" s="590"/>
      <c r="O56" s="589" t="s">
        <v>319</v>
      </c>
      <c r="P56" s="589"/>
      <c r="Q56" s="589"/>
      <c r="R56" s="589"/>
      <c r="S56" s="590" t="s">
        <v>319</v>
      </c>
      <c r="T56" s="590"/>
      <c r="U56" s="590"/>
      <c r="V56" s="590"/>
      <c r="W56" s="589" t="s">
        <v>319</v>
      </c>
      <c r="X56" s="589"/>
      <c r="Y56" s="589"/>
      <c r="Z56" s="589"/>
      <c r="AA56" s="590" t="s">
        <v>319</v>
      </c>
      <c r="AB56" s="590"/>
      <c r="AC56" s="590"/>
      <c r="AD56" s="590"/>
      <c r="AE56" s="591" t="s">
        <v>319</v>
      </c>
      <c r="AF56" s="591"/>
      <c r="AG56" s="591"/>
      <c r="AH56" s="591"/>
      <c r="AI56" s="591" t="s">
        <v>319</v>
      </c>
      <c r="AJ56" s="591"/>
      <c r="AK56" s="591"/>
      <c r="AL56" s="591"/>
    </row>
    <row r="57" spans="1:39" ht="12.75" customHeight="1">
      <c r="A57" s="39"/>
      <c r="B57" s="39">
        <v>22</v>
      </c>
      <c r="C57" s="588" t="s">
        <v>319</v>
      </c>
      <c r="D57" s="589"/>
      <c r="E57" s="589"/>
      <c r="F57" s="589"/>
      <c r="G57" s="589" t="s">
        <v>319</v>
      </c>
      <c r="H57" s="589"/>
      <c r="I57" s="589"/>
      <c r="J57" s="589"/>
      <c r="K57" s="590" t="s">
        <v>319</v>
      </c>
      <c r="L57" s="590"/>
      <c r="M57" s="590"/>
      <c r="N57" s="590"/>
      <c r="O57" s="589" t="s">
        <v>319</v>
      </c>
      <c r="P57" s="589"/>
      <c r="Q57" s="589"/>
      <c r="R57" s="589"/>
      <c r="S57" s="589" t="s">
        <v>319</v>
      </c>
      <c r="T57" s="589"/>
      <c r="U57" s="589"/>
      <c r="V57" s="589"/>
      <c r="W57" s="589" t="s">
        <v>319</v>
      </c>
      <c r="X57" s="589"/>
      <c r="Y57" s="589"/>
      <c r="Z57" s="589"/>
      <c r="AA57" s="589" t="s">
        <v>319</v>
      </c>
      <c r="AB57" s="589"/>
      <c r="AC57" s="589"/>
      <c r="AD57" s="589"/>
      <c r="AE57" s="589" t="s">
        <v>319</v>
      </c>
      <c r="AF57" s="589"/>
      <c r="AG57" s="589"/>
      <c r="AH57" s="589"/>
      <c r="AI57" s="589" t="s">
        <v>319</v>
      </c>
      <c r="AJ57" s="589"/>
      <c r="AK57" s="589"/>
      <c r="AL57" s="589"/>
    </row>
    <row r="58" spans="1:39" ht="12.75" customHeight="1">
      <c r="A58" s="39"/>
      <c r="B58" s="39">
        <v>23</v>
      </c>
      <c r="C58" s="593"/>
      <c r="D58" s="594"/>
      <c r="E58" s="594"/>
      <c r="F58" s="594"/>
      <c r="G58" s="594"/>
      <c r="H58" s="594"/>
      <c r="I58" s="594"/>
      <c r="J58" s="594"/>
      <c r="K58" s="594"/>
      <c r="L58" s="594"/>
      <c r="M58" s="594"/>
      <c r="N58" s="594"/>
      <c r="O58" s="594"/>
      <c r="P58" s="594"/>
      <c r="Q58" s="594"/>
      <c r="R58" s="594"/>
      <c r="S58" s="594"/>
      <c r="T58" s="594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</row>
    <row r="59" spans="1:39" ht="12.75" customHeight="1">
      <c r="A59" s="39"/>
      <c r="B59" s="39">
        <v>24</v>
      </c>
      <c r="C59" s="593"/>
      <c r="D59" s="594"/>
      <c r="E59" s="594"/>
      <c r="F59" s="594"/>
      <c r="G59" s="594"/>
      <c r="H59" s="594"/>
      <c r="I59" s="594"/>
      <c r="J59" s="594"/>
      <c r="K59" s="594"/>
      <c r="L59" s="594"/>
      <c r="M59" s="594"/>
      <c r="N59" s="594"/>
      <c r="O59" s="594"/>
      <c r="P59" s="594"/>
      <c r="Q59" s="594"/>
      <c r="R59" s="594"/>
      <c r="S59" s="594"/>
      <c r="T59" s="594"/>
      <c r="U59" s="594"/>
      <c r="V59" s="594"/>
      <c r="W59" s="594"/>
      <c r="X59" s="594"/>
      <c r="Y59" s="594"/>
      <c r="Z59" s="594"/>
      <c r="AA59" s="594"/>
      <c r="AB59" s="594"/>
      <c r="AC59" s="594"/>
      <c r="AD59" s="594"/>
      <c r="AE59" s="594"/>
      <c r="AF59" s="594"/>
      <c r="AG59" s="594"/>
      <c r="AH59" s="594"/>
      <c r="AI59" s="594"/>
      <c r="AJ59" s="594"/>
      <c r="AK59" s="594"/>
      <c r="AL59" s="594"/>
    </row>
    <row r="60" spans="1:39" ht="12.75" customHeight="1">
      <c r="A60" s="39"/>
      <c r="B60" s="39">
        <v>25</v>
      </c>
      <c r="C60" s="593"/>
      <c r="D60" s="594"/>
      <c r="E60" s="594"/>
      <c r="F60" s="594"/>
      <c r="G60" s="594"/>
      <c r="H60" s="594"/>
      <c r="I60" s="594"/>
      <c r="J60" s="594"/>
      <c r="K60" s="594"/>
      <c r="L60" s="594"/>
      <c r="M60" s="594"/>
      <c r="N60" s="594"/>
      <c r="O60" s="594"/>
      <c r="P60" s="594"/>
      <c r="Q60" s="594"/>
      <c r="R60" s="594"/>
      <c r="S60" s="594"/>
      <c r="T60" s="594"/>
      <c r="U60" s="594"/>
      <c r="V60" s="594"/>
      <c r="W60" s="594"/>
      <c r="X60" s="594"/>
      <c r="Y60" s="594"/>
      <c r="Z60" s="594"/>
      <c r="AA60" s="594"/>
      <c r="AB60" s="594"/>
      <c r="AC60" s="594"/>
      <c r="AD60" s="594"/>
      <c r="AE60" s="594"/>
      <c r="AF60" s="594"/>
      <c r="AG60" s="594"/>
      <c r="AH60" s="594"/>
      <c r="AI60" s="594"/>
      <c r="AJ60" s="594"/>
      <c r="AK60" s="594"/>
      <c r="AL60" s="594"/>
    </row>
    <row r="61" spans="1:39" ht="12.75" customHeight="1">
      <c r="A61" s="39"/>
      <c r="B61" s="39">
        <v>26</v>
      </c>
      <c r="C61" s="593"/>
      <c r="D61" s="594"/>
      <c r="E61" s="594"/>
      <c r="F61" s="594"/>
      <c r="G61" s="594"/>
      <c r="H61" s="594"/>
      <c r="I61" s="594"/>
      <c r="J61" s="594"/>
      <c r="K61" s="594"/>
      <c r="L61" s="594"/>
      <c r="M61" s="594"/>
      <c r="N61" s="594"/>
      <c r="O61" s="594"/>
      <c r="P61" s="594"/>
      <c r="Q61" s="594"/>
      <c r="R61" s="594"/>
      <c r="S61" s="594"/>
      <c r="T61" s="594"/>
      <c r="U61" s="594"/>
      <c r="V61" s="594"/>
      <c r="W61" s="594"/>
      <c r="X61" s="594"/>
      <c r="Y61" s="594"/>
      <c r="Z61" s="594"/>
      <c r="AA61" s="594"/>
      <c r="AB61" s="594"/>
      <c r="AC61" s="594"/>
      <c r="AD61" s="594"/>
      <c r="AE61" s="594"/>
      <c r="AF61" s="594"/>
      <c r="AG61" s="594"/>
      <c r="AH61" s="594"/>
      <c r="AI61" s="594"/>
      <c r="AJ61" s="594"/>
      <c r="AK61" s="594"/>
      <c r="AL61" s="594"/>
    </row>
    <row r="62" spans="1:39" ht="12.75" customHeight="1">
      <c r="A62" s="39"/>
      <c r="B62" s="39">
        <v>27</v>
      </c>
      <c r="C62" s="588">
        <f t="shared" ref="C62:C63" si="16">O62+AA62</f>
        <v>2</v>
      </c>
      <c r="D62" s="589"/>
      <c r="E62" s="589"/>
      <c r="F62" s="589"/>
      <c r="G62" s="589">
        <f t="shared" ref="G62:G63" si="17">S62+AE62</f>
        <v>0</v>
      </c>
      <c r="H62" s="589"/>
      <c r="I62" s="589"/>
      <c r="J62" s="589"/>
      <c r="K62" s="590">
        <f t="shared" ref="K62:K63" si="18">W62+AI62</f>
        <v>0</v>
      </c>
      <c r="L62" s="590"/>
      <c r="M62" s="590"/>
      <c r="N62" s="590"/>
      <c r="O62" s="573">
        <v>2</v>
      </c>
      <c r="P62" s="573"/>
      <c r="Q62" s="573"/>
      <c r="R62" s="573"/>
      <c r="S62" s="573">
        <v>0</v>
      </c>
      <c r="T62" s="573"/>
      <c r="U62" s="573"/>
      <c r="V62" s="573"/>
      <c r="W62" s="573">
        <v>0</v>
      </c>
      <c r="X62" s="573"/>
      <c r="Y62" s="573"/>
      <c r="Z62" s="573"/>
      <c r="AA62" s="592"/>
      <c r="AB62" s="592"/>
      <c r="AC62" s="592"/>
      <c r="AD62" s="592"/>
      <c r="AE62" s="592"/>
      <c r="AF62" s="592"/>
      <c r="AG62" s="592"/>
      <c r="AH62" s="592"/>
      <c r="AI62" s="592"/>
      <c r="AJ62" s="592"/>
      <c r="AK62" s="592"/>
      <c r="AL62" s="592"/>
    </row>
    <row r="63" spans="1:39" ht="12.75" customHeight="1">
      <c r="A63" s="39"/>
      <c r="B63" s="39">
        <v>28</v>
      </c>
      <c r="C63" s="588">
        <f t="shared" si="16"/>
        <v>0</v>
      </c>
      <c r="D63" s="589"/>
      <c r="E63" s="589"/>
      <c r="F63" s="589"/>
      <c r="G63" s="589">
        <f t="shared" si="17"/>
        <v>1</v>
      </c>
      <c r="H63" s="589"/>
      <c r="I63" s="589"/>
      <c r="J63" s="589"/>
      <c r="K63" s="590">
        <f t="shared" si="18"/>
        <v>0</v>
      </c>
      <c r="L63" s="590"/>
      <c r="M63" s="590"/>
      <c r="N63" s="590"/>
      <c r="O63" s="573">
        <v>0</v>
      </c>
      <c r="P63" s="573"/>
      <c r="Q63" s="573"/>
      <c r="R63" s="573"/>
      <c r="S63" s="573">
        <v>1</v>
      </c>
      <c r="T63" s="573"/>
      <c r="U63" s="573"/>
      <c r="V63" s="573"/>
      <c r="W63" s="573">
        <v>0</v>
      </c>
      <c r="X63" s="573"/>
      <c r="Y63" s="573"/>
      <c r="Z63" s="573"/>
      <c r="AA63" s="592"/>
      <c r="AB63" s="592"/>
      <c r="AC63" s="592"/>
      <c r="AD63" s="592"/>
      <c r="AE63" s="592"/>
      <c r="AF63" s="592"/>
      <c r="AG63" s="592"/>
      <c r="AH63" s="592"/>
      <c r="AI63" s="592"/>
      <c r="AJ63" s="592"/>
      <c r="AK63" s="592"/>
      <c r="AL63" s="592"/>
    </row>
    <row r="64" spans="1:39" ht="12.75" customHeight="1">
      <c r="A64" s="39"/>
      <c r="B64" s="39">
        <v>29</v>
      </c>
      <c r="C64" s="588">
        <f t="shared" ref="C64" si="19">O64+AA64</f>
        <v>2</v>
      </c>
      <c r="D64" s="589"/>
      <c r="E64" s="589"/>
      <c r="F64" s="589"/>
      <c r="G64" s="589">
        <f t="shared" ref="G64" si="20">S64+AE64</f>
        <v>0</v>
      </c>
      <c r="H64" s="589"/>
      <c r="I64" s="589"/>
      <c r="J64" s="589"/>
      <c r="K64" s="590">
        <f t="shared" ref="K64" si="21">W64+AI64</f>
        <v>1</v>
      </c>
      <c r="L64" s="590"/>
      <c r="M64" s="590"/>
      <c r="N64" s="590"/>
      <c r="O64" s="573">
        <v>2</v>
      </c>
      <c r="P64" s="573"/>
      <c r="Q64" s="573"/>
      <c r="R64" s="573"/>
      <c r="S64" s="573">
        <v>0</v>
      </c>
      <c r="T64" s="573"/>
      <c r="U64" s="573"/>
      <c r="V64" s="573"/>
      <c r="W64" s="573">
        <v>1</v>
      </c>
      <c r="X64" s="573"/>
      <c r="Y64" s="573"/>
      <c r="Z64" s="573"/>
      <c r="AA64" s="592"/>
      <c r="AB64" s="592"/>
      <c r="AC64" s="592"/>
      <c r="AD64" s="592"/>
      <c r="AE64" s="592"/>
      <c r="AF64" s="592"/>
      <c r="AG64" s="592"/>
      <c r="AH64" s="592"/>
      <c r="AI64" s="592"/>
      <c r="AJ64" s="592"/>
      <c r="AK64" s="592"/>
      <c r="AL64" s="592"/>
    </row>
    <row r="65" spans="1:38" ht="12.75" customHeight="1">
      <c r="A65" s="39"/>
      <c r="B65" s="39">
        <v>30</v>
      </c>
      <c r="C65" s="178"/>
      <c r="D65" s="179"/>
      <c r="E65" s="179"/>
      <c r="F65" s="179">
        <f>O65+AD65</f>
        <v>2</v>
      </c>
      <c r="G65" s="179"/>
      <c r="H65" s="179"/>
      <c r="I65" s="179"/>
      <c r="J65" s="179">
        <f>S65+AH65</f>
        <v>1</v>
      </c>
      <c r="K65" s="180"/>
      <c r="L65" s="180"/>
      <c r="M65" s="180"/>
      <c r="N65" s="180">
        <f>W65+AL65</f>
        <v>0</v>
      </c>
      <c r="O65" s="573">
        <v>2</v>
      </c>
      <c r="P65" s="573"/>
      <c r="Q65" s="573"/>
      <c r="R65" s="573"/>
      <c r="S65" s="573">
        <v>1</v>
      </c>
      <c r="T65" s="573"/>
      <c r="U65" s="573"/>
      <c r="V65" s="573"/>
      <c r="W65" s="573">
        <v>0</v>
      </c>
      <c r="X65" s="573"/>
      <c r="Y65" s="573"/>
      <c r="Z65" s="573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</row>
    <row r="66" spans="1:38" ht="8.25" customHeight="1" thickBot="1">
      <c r="A66" s="38"/>
      <c r="B66" s="38"/>
      <c r="C66" s="37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</row>
    <row r="67" spans="1:38" ht="7.5" customHeight="1" thickTop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</row>
    <row r="68" spans="1:38">
      <c r="A68" s="41" t="s">
        <v>232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</row>
    <row r="69" spans="1:38">
      <c r="A69" s="41" t="s">
        <v>263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</row>
    <row r="70" spans="1:38">
      <c r="A70" s="41" t="s">
        <v>264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</row>
  </sheetData>
  <mergeCells count="446">
    <mergeCell ref="C62:F62"/>
    <mergeCell ref="G62:J62"/>
    <mergeCell ref="K62:N62"/>
    <mergeCell ref="O62:R62"/>
    <mergeCell ref="S62:V62"/>
    <mergeCell ref="W62:Z62"/>
    <mergeCell ref="AA62:AL64"/>
    <mergeCell ref="C58:AL61"/>
    <mergeCell ref="C64:F64"/>
    <mergeCell ref="G64:J64"/>
    <mergeCell ref="K64:N64"/>
    <mergeCell ref="O64:R64"/>
    <mergeCell ref="S64:V64"/>
    <mergeCell ref="W64:Z64"/>
    <mergeCell ref="C63:F63"/>
    <mergeCell ref="G63:J63"/>
    <mergeCell ref="K63:N63"/>
    <mergeCell ref="O63:R63"/>
    <mergeCell ref="S63:V63"/>
    <mergeCell ref="W63:Z63"/>
    <mergeCell ref="C57:F57"/>
    <mergeCell ref="G57:J57"/>
    <mergeCell ref="K57:N57"/>
    <mergeCell ref="O57:R57"/>
    <mergeCell ref="S57:V57"/>
    <mergeCell ref="W57:Z57"/>
    <mergeCell ref="AA57:AD57"/>
    <mergeCell ref="AE57:AH57"/>
    <mergeCell ref="AI57:AL57"/>
    <mergeCell ref="C56:F56"/>
    <mergeCell ref="G56:J56"/>
    <mergeCell ref="K56:N56"/>
    <mergeCell ref="O56:R56"/>
    <mergeCell ref="S56:V56"/>
    <mergeCell ref="W56:Z56"/>
    <mergeCell ref="AA56:AD56"/>
    <mergeCell ref="AE56:AH56"/>
    <mergeCell ref="AI56:AL56"/>
    <mergeCell ref="C55:F55"/>
    <mergeCell ref="G55:J55"/>
    <mergeCell ref="K55:N55"/>
    <mergeCell ref="O55:R55"/>
    <mergeCell ref="S55:V55"/>
    <mergeCell ref="W55:Z55"/>
    <mergeCell ref="AA55:AD55"/>
    <mergeCell ref="AE55:AH55"/>
    <mergeCell ref="AI55:AL55"/>
    <mergeCell ref="C54:F54"/>
    <mergeCell ref="G54:J54"/>
    <mergeCell ref="K54:N54"/>
    <mergeCell ref="O54:R54"/>
    <mergeCell ref="S54:V54"/>
    <mergeCell ref="W54:Z54"/>
    <mergeCell ref="AA54:AD54"/>
    <mergeCell ref="AE54:AH54"/>
    <mergeCell ref="AI54:AL54"/>
    <mergeCell ref="A51:B52"/>
    <mergeCell ref="C51:N51"/>
    <mergeCell ref="O51:Z51"/>
    <mergeCell ref="AA51:AL51"/>
    <mergeCell ref="C52:F52"/>
    <mergeCell ref="G52:J52"/>
    <mergeCell ref="K52:N52"/>
    <mergeCell ref="O52:R52"/>
    <mergeCell ref="S52:V52"/>
    <mergeCell ref="W52:Z52"/>
    <mergeCell ref="AA52:AD52"/>
    <mergeCell ref="AE52:AH52"/>
    <mergeCell ref="AI52:AL52"/>
    <mergeCell ref="U43:W43"/>
    <mergeCell ref="X43:Z43"/>
    <mergeCell ref="AA43:AC43"/>
    <mergeCell ref="AD43:AF43"/>
    <mergeCell ref="AG43:AI43"/>
    <mergeCell ref="AJ43:AL43"/>
    <mergeCell ref="C43:E43"/>
    <mergeCell ref="F43:H43"/>
    <mergeCell ref="I43:K43"/>
    <mergeCell ref="L43:N43"/>
    <mergeCell ref="O43:Q43"/>
    <mergeCell ref="R43:T43"/>
    <mergeCell ref="U42:W42"/>
    <mergeCell ref="X42:Z42"/>
    <mergeCell ref="AA42:AC42"/>
    <mergeCell ref="AD42:AF42"/>
    <mergeCell ref="AG42:AI42"/>
    <mergeCell ref="AJ42:AL42"/>
    <mergeCell ref="C42:E42"/>
    <mergeCell ref="F42:H42"/>
    <mergeCell ref="I42:K42"/>
    <mergeCell ref="L42:N42"/>
    <mergeCell ref="O42:Q42"/>
    <mergeCell ref="R42:T42"/>
    <mergeCell ref="U41:W41"/>
    <mergeCell ref="X41:Z41"/>
    <mergeCell ref="AA41:AC41"/>
    <mergeCell ref="AD41:AF41"/>
    <mergeCell ref="AG41:AI41"/>
    <mergeCell ref="AJ41:AL41"/>
    <mergeCell ref="C41:E41"/>
    <mergeCell ref="F41:H41"/>
    <mergeCell ref="I41:K41"/>
    <mergeCell ref="L41:N41"/>
    <mergeCell ref="O41:Q41"/>
    <mergeCell ref="R41:T41"/>
    <mergeCell ref="U40:W40"/>
    <mergeCell ref="X40:Z40"/>
    <mergeCell ref="AA40:AC40"/>
    <mergeCell ref="AD40:AF40"/>
    <mergeCell ref="AG40:AI40"/>
    <mergeCell ref="AJ40:AL40"/>
    <mergeCell ref="C40:E40"/>
    <mergeCell ref="F40:H40"/>
    <mergeCell ref="I40:K40"/>
    <mergeCell ref="L40:N40"/>
    <mergeCell ref="O40:Q40"/>
    <mergeCell ref="R40:T40"/>
    <mergeCell ref="U39:W39"/>
    <mergeCell ref="X39:Z39"/>
    <mergeCell ref="AA39:AC39"/>
    <mergeCell ref="AD39:AF39"/>
    <mergeCell ref="AG39:AI39"/>
    <mergeCell ref="AJ39:AL39"/>
    <mergeCell ref="C39:E39"/>
    <mergeCell ref="F39:H39"/>
    <mergeCell ref="I39:K39"/>
    <mergeCell ref="L39:N39"/>
    <mergeCell ref="O39:Q39"/>
    <mergeCell ref="R39:T39"/>
    <mergeCell ref="U38:W38"/>
    <mergeCell ref="X38:Z38"/>
    <mergeCell ref="AA38:AC38"/>
    <mergeCell ref="AD38:AF38"/>
    <mergeCell ref="AG38:AI38"/>
    <mergeCell ref="AJ38:AL38"/>
    <mergeCell ref="C38:E38"/>
    <mergeCell ref="F38:H38"/>
    <mergeCell ref="I38:K38"/>
    <mergeCell ref="L38:N38"/>
    <mergeCell ref="O38:Q38"/>
    <mergeCell ref="R38:T38"/>
    <mergeCell ref="U37:W37"/>
    <mergeCell ref="X37:Z37"/>
    <mergeCell ref="AA37:AC37"/>
    <mergeCell ref="AD37:AF37"/>
    <mergeCell ref="AG37:AI37"/>
    <mergeCell ref="AJ37:AL37"/>
    <mergeCell ref="C37:E37"/>
    <mergeCell ref="F37:H37"/>
    <mergeCell ref="I37:K37"/>
    <mergeCell ref="L37:N37"/>
    <mergeCell ref="O37:Q37"/>
    <mergeCell ref="R37:T37"/>
    <mergeCell ref="U36:W36"/>
    <mergeCell ref="X36:Z36"/>
    <mergeCell ref="AA36:AC36"/>
    <mergeCell ref="AD36:AF36"/>
    <mergeCell ref="AG36:AI36"/>
    <mergeCell ref="AJ36:AL36"/>
    <mergeCell ref="C36:E36"/>
    <mergeCell ref="F36:H36"/>
    <mergeCell ref="I36:K36"/>
    <mergeCell ref="L36:N36"/>
    <mergeCell ref="O36:Q36"/>
    <mergeCell ref="R36:T36"/>
    <mergeCell ref="U35:W35"/>
    <mergeCell ref="X35:Z35"/>
    <mergeCell ref="AA35:AC35"/>
    <mergeCell ref="AD35:AF35"/>
    <mergeCell ref="AG35:AI35"/>
    <mergeCell ref="AJ35:AL35"/>
    <mergeCell ref="C35:E35"/>
    <mergeCell ref="F35:H35"/>
    <mergeCell ref="I35:K35"/>
    <mergeCell ref="L35:N35"/>
    <mergeCell ref="O35:Q35"/>
    <mergeCell ref="R35:T35"/>
    <mergeCell ref="U34:W34"/>
    <mergeCell ref="X34:Z34"/>
    <mergeCell ref="AA34:AC34"/>
    <mergeCell ref="AD34:AF34"/>
    <mergeCell ref="AG34:AI34"/>
    <mergeCell ref="AJ34:AL34"/>
    <mergeCell ref="C34:E34"/>
    <mergeCell ref="F34:H34"/>
    <mergeCell ref="I34:K34"/>
    <mergeCell ref="L34:N34"/>
    <mergeCell ref="O34:Q34"/>
    <mergeCell ref="R34:T34"/>
    <mergeCell ref="U33:W33"/>
    <mergeCell ref="X33:Z33"/>
    <mergeCell ref="AA33:AC33"/>
    <mergeCell ref="AD33:AF33"/>
    <mergeCell ref="AG33:AI33"/>
    <mergeCell ref="AJ33:AL33"/>
    <mergeCell ref="C33:E33"/>
    <mergeCell ref="F33:H33"/>
    <mergeCell ref="I33:K33"/>
    <mergeCell ref="L33:N33"/>
    <mergeCell ref="O33:Q33"/>
    <mergeCell ref="R33:T33"/>
    <mergeCell ref="U32:W32"/>
    <mergeCell ref="X32:Z32"/>
    <mergeCell ref="AA32:AC32"/>
    <mergeCell ref="AD32:AF32"/>
    <mergeCell ref="AG32:AI32"/>
    <mergeCell ref="AJ32:AL32"/>
    <mergeCell ref="C32:E32"/>
    <mergeCell ref="F32:H32"/>
    <mergeCell ref="I32:K32"/>
    <mergeCell ref="L32:N32"/>
    <mergeCell ref="O32:Q32"/>
    <mergeCell ref="R32:T32"/>
    <mergeCell ref="U31:W31"/>
    <mergeCell ref="X31:Z31"/>
    <mergeCell ref="AA31:AC31"/>
    <mergeCell ref="AD31:AF31"/>
    <mergeCell ref="AG31:AI31"/>
    <mergeCell ref="AJ31:AL31"/>
    <mergeCell ref="C31:E31"/>
    <mergeCell ref="F31:H31"/>
    <mergeCell ref="I31:K31"/>
    <mergeCell ref="L31:N31"/>
    <mergeCell ref="O31:Q31"/>
    <mergeCell ref="R31:T31"/>
    <mergeCell ref="A28:B29"/>
    <mergeCell ref="C28:H28"/>
    <mergeCell ref="I28:N28"/>
    <mergeCell ref="O28:T28"/>
    <mergeCell ref="U28:Z28"/>
    <mergeCell ref="AA28:AF28"/>
    <mergeCell ref="AG28:AL28"/>
    <mergeCell ref="C29:E29"/>
    <mergeCell ref="F29:H29"/>
    <mergeCell ref="I29:K29"/>
    <mergeCell ref="L29:N29"/>
    <mergeCell ref="O29:Q29"/>
    <mergeCell ref="R29:T29"/>
    <mergeCell ref="AA29:AC29"/>
    <mergeCell ref="AD29:AF29"/>
    <mergeCell ref="AG29:AI29"/>
    <mergeCell ref="AJ29:AL29"/>
    <mergeCell ref="U29:W29"/>
    <mergeCell ref="X29:Z29"/>
    <mergeCell ref="U20:W20"/>
    <mergeCell ref="X20:Z20"/>
    <mergeCell ref="AA20:AC20"/>
    <mergeCell ref="AD20:AF20"/>
    <mergeCell ref="AG20:AI20"/>
    <mergeCell ref="AJ20:AL20"/>
    <mergeCell ref="C20:E20"/>
    <mergeCell ref="F20:H20"/>
    <mergeCell ref="I20:K20"/>
    <mergeCell ref="L20:N20"/>
    <mergeCell ref="O20:Q20"/>
    <mergeCell ref="R20:T20"/>
    <mergeCell ref="U19:W19"/>
    <mergeCell ref="X19:Z19"/>
    <mergeCell ref="AA19:AC19"/>
    <mergeCell ref="AD19:AF19"/>
    <mergeCell ref="AG19:AI19"/>
    <mergeCell ref="AJ19:AL19"/>
    <mergeCell ref="C19:E19"/>
    <mergeCell ref="F19:H19"/>
    <mergeCell ref="I19:K19"/>
    <mergeCell ref="L19:N19"/>
    <mergeCell ref="O19:Q19"/>
    <mergeCell ref="R19:T19"/>
    <mergeCell ref="U18:W18"/>
    <mergeCell ref="X18:Z18"/>
    <mergeCell ref="AA18:AC18"/>
    <mergeCell ref="AD18:AF18"/>
    <mergeCell ref="AG18:AI18"/>
    <mergeCell ref="AJ18:AL18"/>
    <mergeCell ref="C18:E18"/>
    <mergeCell ref="F18:H18"/>
    <mergeCell ref="I18:K18"/>
    <mergeCell ref="L18:N18"/>
    <mergeCell ref="O18:Q18"/>
    <mergeCell ref="R18:T18"/>
    <mergeCell ref="U17:W17"/>
    <mergeCell ref="X17:Z17"/>
    <mergeCell ref="AA17:AC17"/>
    <mergeCell ref="AD17:AF17"/>
    <mergeCell ref="AG17:AI17"/>
    <mergeCell ref="AJ17:AL17"/>
    <mergeCell ref="C17:E17"/>
    <mergeCell ref="F17:H17"/>
    <mergeCell ref="I17:K17"/>
    <mergeCell ref="L17:N17"/>
    <mergeCell ref="O17:Q17"/>
    <mergeCell ref="R17:T17"/>
    <mergeCell ref="U16:W16"/>
    <mergeCell ref="X16:Z16"/>
    <mergeCell ref="AA16:AC16"/>
    <mergeCell ref="AD16:AF16"/>
    <mergeCell ref="AG16:AI16"/>
    <mergeCell ref="AJ16:AL16"/>
    <mergeCell ref="C16:E16"/>
    <mergeCell ref="F16:H16"/>
    <mergeCell ref="I16:K16"/>
    <mergeCell ref="L16:N16"/>
    <mergeCell ref="O16:Q16"/>
    <mergeCell ref="R16:T16"/>
    <mergeCell ref="U15:W15"/>
    <mergeCell ref="X15:Z15"/>
    <mergeCell ref="AA15:AC15"/>
    <mergeCell ref="AD15:AF15"/>
    <mergeCell ref="AG15:AI15"/>
    <mergeCell ref="AJ15:AL15"/>
    <mergeCell ref="C15:E15"/>
    <mergeCell ref="F15:H15"/>
    <mergeCell ref="I15:K15"/>
    <mergeCell ref="L15:N15"/>
    <mergeCell ref="O15:Q15"/>
    <mergeCell ref="R15:T15"/>
    <mergeCell ref="AD14:AF14"/>
    <mergeCell ref="AG14:AI14"/>
    <mergeCell ref="AJ14:AL14"/>
    <mergeCell ref="C14:E14"/>
    <mergeCell ref="F14:H14"/>
    <mergeCell ref="I14:K14"/>
    <mergeCell ref="L14:N14"/>
    <mergeCell ref="O14:Q14"/>
    <mergeCell ref="R14:T14"/>
    <mergeCell ref="AG12:AI12"/>
    <mergeCell ref="AJ12:AL12"/>
    <mergeCell ref="C12:E12"/>
    <mergeCell ref="F12:H12"/>
    <mergeCell ref="I12:K12"/>
    <mergeCell ref="L12:N12"/>
    <mergeCell ref="O12:Q12"/>
    <mergeCell ref="R12:T12"/>
    <mergeCell ref="U13:W13"/>
    <mergeCell ref="X13:Z13"/>
    <mergeCell ref="AA13:AC13"/>
    <mergeCell ref="AD13:AF13"/>
    <mergeCell ref="AG13:AI13"/>
    <mergeCell ref="AJ13:AL13"/>
    <mergeCell ref="C13:E13"/>
    <mergeCell ref="F13:H13"/>
    <mergeCell ref="I13:K13"/>
    <mergeCell ref="L13:N13"/>
    <mergeCell ref="O13:Q13"/>
    <mergeCell ref="R13:T13"/>
    <mergeCell ref="AG10:AI10"/>
    <mergeCell ref="AJ10:AL10"/>
    <mergeCell ref="C10:E10"/>
    <mergeCell ref="F10:H10"/>
    <mergeCell ref="I10:K10"/>
    <mergeCell ref="L10:N10"/>
    <mergeCell ref="O10:Q10"/>
    <mergeCell ref="R10:T10"/>
    <mergeCell ref="U11:W11"/>
    <mergeCell ref="X11:Z11"/>
    <mergeCell ref="AA11:AC11"/>
    <mergeCell ref="AD11:AF11"/>
    <mergeCell ref="AG11:AI11"/>
    <mergeCell ref="AJ11:AL11"/>
    <mergeCell ref="C11:E11"/>
    <mergeCell ref="F11:H11"/>
    <mergeCell ref="I11:K11"/>
    <mergeCell ref="L11:N11"/>
    <mergeCell ref="O11:Q11"/>
    <mergeCell ref="R11:T11"/>
    <mergeCell ref="AG8:AI8"/>
    <mergeCell ref="AJ8:AL8"/>
    <mergeCell ref="C8:E8"/>
    <mergeCell ref="F8:H8"/>
    <mergeCell ref="I8:K8"/>
    <mergeCell ref="L8:N8"/>
    <mergeCell ref="O8:Q8"/>
    <mergeCell ref="R8:T8"/>
    <mergeCell ref="U9:W9"/>
    <mergeCell ref="X9:Z9"/>
    <mergeCell ref="AA9:AC9"/>
    <mergeCell ref="AD9:AF9"/>
    <mergeCell ref="AG9:AI9"/>
    <mergeCell ref="AJ9:AL9"/>
    <mergeCell ref="C9:E9"/>
    <mergeCell ref="F9:H9"/>
    <mergeCell ref="I9:K9"/>
    <mergeCell ref="L9:N9"/>
    <mergeCell ref="O9:Q9"/>
    <mergeCell ref="R9:T9"/>
    <mergeCell ref="AG5:AL5"/>
    <mergeCell ref="C6:E6"/>
    <mergeCell ref="F6:H6"/>
    <mergeCell ref="I6:K6"/>
    <mergeCell ref="L6:N6"/>
    <mergeCell ref="O6:Q6"/>
    <mergeCell ref="R6:T6"/>
    <mergeCell ref="AA6:AC6"/>
    <mergeCell ref="AD6:AF6"/>
    <mergeCell ref="AG6:AI6"/>
    <mergeCell ref="AJ6:AL6"/>
    <mergeCell ref="U6:W6"/>
    <mergeCell ref="X6:Z6"/>
    <mergeCell ref="O65:R65"/>
    <mergeCell ref="S65:V65"/>
    <mergeCell ref="W65:Z65"/>
    <mergeCell ref="A5:B6"/>
    <mergeCell ref="C5:H5"/>
    <mergeCell ref="I5:N5"/>
    <mergeCell ref="O5:T5"/>
    <mergeCell ref="U5:Z5"/>
    <mergeCell ref="AA5:AF5"/>
    <mergeCell ref="U8:W8"/>
    <mergeCell ref="X8:Z8"/>
    <mergeCell ref="AA8:AC8"/>
    <mergeCell ref="AD8:AF8"/>
    <mergeCell ref="U10:W10"/>
    <mergeCell ref="X10:Z10"/>
    <mergeCell ref="AA10:AC10"/>
    <mergeCell ref="AD10:AF10"/>
    <mergeCell ref="U12:W12"/>
    <mergeCell ref="X12:Z12"/>
    <mergeCell ref="AA12:AC12"/>
    <mergeCell ref="AD12:AF12"/>
    <mergeCell ref="U14:W14"/>
    <mergeCell ref="X14:Z14"/>
    <mergeCell ref="AA14:AC14"/>
    <mergeCell ref="AD21:AF21"/>
    <mergeCell ref="AG21:AI21"/>
    <mergeCell ref="AJ21:AL21"/>
    <mergeCell ref="C44:E44"/>
    <mergeCell ref="F44:H44"/>
    <mergeCell ref="I44:K44"/>
    <mergeCell ref="L44:N44"/>
    <mergeCell ref="O44:Q44"/>
    <mergeCell ref="R44:T44"/>
    <mergeCell ref="U44:W44"/>
    <mergeCell ref="X44:Z44"/>
    <mergeCell ref="AA44:AC44"/>
    <mergeCell ref="AD44:AF44"/>
    <mergeCell ref="AG44:AI44"/>
    <mergeCell ref="AJ44:AL44"/>
    <mergeCell ref="C21:E21"/>
    <mergeCell ref="F21:H21"/>
    <mergeCell ref="I21:K21"/>
    <mergeCell ref="L21:N21"/>
    <mergeCell ref="O21:Q21"/>
    <mergeCell ref="R21:T21"/>
    <mergeCell ref="U21:W21"/>
    <mergeCell ref="X21:Z21"/>
    <mergeCell ref="AA21:AC21"/>
  </mergeCells>
  <phoneticPr fontId="3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view="pageBreakPreview" zoomScaleNormal="100" zoomScaleSheetLayoutView="100" workbookViewId="0">
      <selection activeCell="O10" sqref="O10"/>
    </sheetView>
  </sheetViews>
  <sheetFormatPr defaultRowHeight="13.5"/>
  <cols>
    <col min="1" max="1" width="3.25" style="151" customWidth="1"/>
    <col min="2" max="2" width="3.25" style="151" bestFit="1" customWidth="1"/>
    <col min="3" max="11" width="8.375" style="151" customWidth="1"/>
    <col min="12" max="12" width="3.75" style="151" customWidth="1"/>
    <col min="13" max="13" width="4.625" style="151" customWidth="1"/>
    <col min="14" max="16384" width="9" style="151"/>
  </cols>
  <sheetData>
    <row r="1" spans="1:18" ht="14.25">
      <c r="A1" s="41"/>
      <c r="B1" s="41"/>
      <c r="C1" s="41"/>
      <c r="D1" s="41"/>
      <c r="E1" s="41"/>
      <c r="F1" s="41"/>
      <c r="G1" s="41"/>
      <c r="H1" s="41"/>
      <c r="I1" s="41"/>
      <c r="J1" s="156"/>
      <c r="K1" s="156"/>
      <c r="L1" s="156"/>
      <c r="M1" s="199" t="s">
        <v>235</v>
      </c>
    </row>
    <row r="2" spans="1:18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8" ht="14.25">
      <c r="A3" s="113" t="s">
        <v>237</v>
      </c>
      <c r="B3" s="113"/>
      <c r="C3" s="113"/>
      <c r="D3" s="113"/>
      <c r="E3" s="113"/>
      <c r="F3" s="39"/>
      <c r="G3" s="39"/>
      <c r="H3" s="39"/>
      <c r="I3" s="39"/>
      <c r="J3" s="114"/>
      <c r="K3" s="114"/>
      <c r="L3" s="114"/>
      <c r="M3" s="130" t="s">
        <v>236</v>
      </c>
      <c r="N3" s="152"/>
      <c r="O3" s="152"/>
      <c r="P3" s="152"/>
      <c r="Q3" s="152"/>
      <c r="R3" s="152"/>
    </row>
    <row r="4" spans="1:18" ht="7.5" customHeight="1" thickBo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152"/>
      <c r="O4" s="152"/>
      <c r="P4" s="152"/>
      <c r="Q4" s="152"/>
      <c r="R4" s="152"/>
    </row>
    <row r="5" spans="1:18" ht="14.25" thickTop="1">
      <c r="A5" s="300" t="s">
        <v>2</v>
      </c>
      <c r="B5" s="301"/>
      <c r="C5" s="283" t="s">
        <v>26</v>
      </c>
      <c r="D5" s="284"/>
      <c r="E5" s="284"/>
      <c r="F5" s="285"/>
      <c r="G5" s="304" t="s">
        <v>27</v>
      </c>
      <c r="H5" s="293"/>
      <c r="I5" s="294"/>
      <c r="J5" s="283" t="s">
        <v>28</v>
      </c>
      <c r="K5" s="284"/>
      <c r="L5" s="284"/>
      <c r="M5" s="284"/>
      <c r="N5" s="152"/>
      <c r="O5" s="152"/>
      <c r="P5" s="152"/>
      <c r="Q5" s="152"/>
      <c r="R5" s="152"/>
    </row>
    <row r="6" spans="1:18">
      <c r="A6" s="302"/>
      <c r="B6" s="303"/>
      <c r="C6" s="131" t="s">
        <v>8</v>
      </c>
      <c r="D6" s="131" t="s">
        <v>29</v>
      </c>
      <c r="E6" s="131" t="s">
        <v>30</v>
      </c>
      <c r="F6" s="131" t="s">
        <v>31</v>
      </c>
      <c r="G6" s="131" t="s">
        <v>8</v>
      </c>
      <c r="H6" s="131" t="s">
        <v>32</v>
      </c>
      <c r="I6" s="131" t="s">
        <v>30</v>
      </c>
      <c r="J6" s="131" t="s">
        <v>8</v>
      </c>
      <c r="K6" s="200" t="s">
        <v>33</v>
      </c>
      <c r="L6" s="305" t="s">
        <v>34</v>
      </c>
      <c r="M6" s="306"/>
      <c r="N6" s="152"/>
      <c r="O6" s="152"/>
      <c r="P6" s="152"/>
      <c r="Q6" s="152"/>
      <c r="R6" s="152"/>
    </row>
    <row r="7" spans="1:18" ht="7.5" customHeight="1">
      <c r="A7" s="133"/>
      <c r="B7" s="133"/>
      <c r="C7" s="80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52"/>
      <c r="O7" s="152"/>
      <c r="P7" s="152"/>
      <c r="Q7" s="152"/>
      <c r="R7" s="152"/>
    </row>
    <row r="8" spans="1:18" ht="14.25" customHeight="1">
      <c r="A8" s="133" t="s">
        <v>327</v>
      </c>
      <c r="B8" s="133">
        <v>19</v>
      </c>
      <c r="C8" s="17">
        <f t="shared" ref="C8:C10" si="0">SUM(D8:F8)</f>
        <v>5266</v>
      </c>
      <c r="D8" s="147">
        <v>4099</v>
      </c>
      <c r="E8" s="147">
        <v>37</v>
      </c>
      <c r="F8" s="147">
        <v>1130</v>
      </c>
      <c r="G8" s="147">
        <f t="shared" ref="G8:G18" si="1">H8+I8</f>
        <v>300</v>
      </c>
      <c r="H8" s="147">
        <v>58</v>
      </c>
      <c r="I8" s="147">
        <v>242</v>
      </c>
      <c r="J8" s="147">
        <f>K8+L8+1</f>
        <v>730</v>
      </c>
      <c r="K8" s="147">
        <v>329</v>
      </c>
      <c r="L8" s="295">
        <v>400</v>
      </c>
      <c r="M8" s="295"/>
    </row>
    <row r="9" spans="1:18" ht="14.25" customHeight="1">
      <c r="A9" s="133"/>
      <c r="B9" s="133">
        <v>20</v>
      </c>
      <c r="C9" s="17">
        <f t="shared" si="0"/>
        <v>5081</v>
      </c>
      <c r="D9" s="147">
        <v>3934</v>
      </c>
      <c r="E9" s="147">
        <v>45</v>
      </c>
      <c r="F9" s="147">
        <v>1102</v>
      </c>
      <c r="G9" s="147">
        <f t="shared" si="1"/>
        <v>276</v>
      </c>
      <c r="H9" s="147">
        <v>47</v>
      </c>
      <c r="I9" s="147">
        <v>229</v>
      </c>
      <c r="J9" s="147">
        <f>K9+L9+145</f>
        <v>1267</v>
      </c>
      <c r="K9" s="147">
        <v>324</v>
      </c>
      <c r="L9" s="295">
        <v>798</v>
      </c>
      <c r="M9" s="295"/>
    </row>
    <row r="10" spans="1:18" ht="14.25" customHeight="1">
      <c r="A10" s="133"/>
      <c r="B10" s="133">
        <v>21</v>
      </c>
      <c r="C10" s="17">
        <f t="shared" si="0"/>
        <v>4806</v>
      </c>
      <c r="D10" s="147">
        <v>3697</v>
      </c>
      <c r="E10" s="147">
        <v>37</v>
      </c>
      <c r="F10" s="147">
        <v>1072</v>
      </c>
      <c r="G10" s="147">
        <f t="shared" si="1"/>
        <v>249</v>
      </c>
      <c r="H10" s="147">
        <v>43</v>
      </c>
      <c r="I10" s="147">
        <v>206</v>
      </c>
      <c r="J10" s="147">
        <f>K10+L10</f>
        <v>945</v>
      </c>
      <c r="K10" s="147">
        <v>320</v>
      </c>
      <c r="L10" s="295">
        <v>625</v>
      </c>
      <c r="M10" s="295"/>
    </row>
    <row r="11" spans="1:18" ht="14.25" customHeight="1">
      <c r="A11" s="133"/>
      <c r="B11" s="133">
        <v>22</v>
      </c>
      <c r="C11" s="17">
        <f t="shared" ref="C11" si="2">SUM(D11:F11)</f>
        <v>4557</v>
      </c>
      <c r="D11" s="147">
        <v>3484</v>
      </c>
      <c r="E11" s="147">
        <v>38</v>
      </c>
      <c r="F11" s="147">
        <v>1035</v>
      </c>
      <c r="G11" s="147">
        <f t="shared" si="1"/>
        <v>235</v>
      </c>
      <c r="H11" s="147">
        <v>38</v>
      </c>
      <c r="I11" s="147">
        <v>197</v>
      </c>
      <c r="J11" s="147">
        <f t="shared" ref="J11:J18" si="3">K11+L11</f>
        <v>908</v>
      </c>
      <c r="K11" s="147">
        <v>317</v>
      </c>
      <c r="L11" s="307">
        <v>591</v>
      </c>
      <c r="M11" s="307"/>
    </row>
    <row r="12" spans="1:18" ht="14.25" customHeight="1">
      <c r="A12" s="133"/>
      <c r="B12" s="133">
        <v>23</v>
      </c>
      <c r="C12" s="17">
        <f t="shared" ref="C12" si="4">SUM(D12:F12)</f>
        <v>4130</v>
      </c>
      <c r="D12" s="147">
        <v>3237</v>
      </c>
      <c r="E12" s="147">
        <v>35</v>
      </c>
      <c r="F12" s="147">
        <v>858</v>
      </c>
      <c r="G12" s="147">
        <f t="shared" si="1"/>
        <v>185</v>
      </c>
      <c r="H12" s="147">
        <v>29</v>
      </c>
      <c r="I12" s="147">
        <v>156</v>
      </c>
      <c r="J12" s="147">
        <f t="shared" si="3"/>
        <v>1124</v>
      </c>
      <c r="K12" s="147">
        <v>290</v>
      </c>
      <c r="L12" s="295">
        <v>834</v>
      </c>
      <c r="M12" s="295"/>
    </row>
    <row r="13" spans="1:18" ht="14.25" customHeight="1">
      <c r="A13" s="133"/>
      <c r="B13" s="133">
        <v>24</v>
      </c>
      <c r="C13" s="17">
        <f t="shared" ref="C13:C18" si="5">SUM(D13:F13)</f>
        <v>3734</v>
      </c>
      <c r="D13" s="147">
        <v>2868</v>
      </c>
      <c r="E13" s="147">
        <v>32</v>
      </c>
      <c r="F13" s="147">
        <v>834</v>
      </c>
      <c r="G13" s="147">
        <f t="shared" si="1"/>
        <v>141</v>
      </c>
      <c r="H13" s="147">
        <v>22</v>
      </c>
      <c r="I13" s="147">
        <v>119</v>
      </c>
      <c r="J13" s="147">
        <f t="shared" si="3"/>
        <v>908</v>
      </c>
      <c r="K13" s="147">
        <v>266</v>
      </c>
      <c r="L13" s="295">
        <v>642</v>
      </c>
      <c r="M13" s="295"/>
    </row>
    <row r="14" spans="1:18" ht="14.25" customHeight="1">
      <c r="A14" s="133"/>
      <c r="B14" s="133">
        <v>25</v>
      </c>
      <c r="C14" s="17">
        <f t="shared" si="5"/>
        <v>3431</v>
      </c>
      <c r="D14" s="147">
        <v>2620</v>
      </c>
      <c r="E14" s="147">
        <v>26</v>
      </c>
      <c r="F14" s="147">
        <v>785</v>
      </c>
      <c r="G14" s="147">
        <f t="shared" si="1"/>
        <v>124</v>
      </c>
      <c r="H14" s="147">
        <v>21</v>
      </c>
      <c r="I14" s="147">
        <v>103</v>
      </c>
      <c r="J14" s="147">
        <f t="shared" si="3"/>
        <v>917</v>
      </c>
      <c r="K14" s="147">
        <v>276</v>
      </c>
      <c r="L14" s="295">
        <v>641</v>
      </c>
      <c r="M14" s="295"/>
    </row>
    <row r="15" spans="1:18" ht="14.25" customHeight="1">
      <c r="A15" s="133"/>
      <c r="B15" s="133">
        <v>26</v>
      </c>
      <c r="C15" s="17">
        <f t="shared" si="5"/>
        <v>3259</v>
      </c>
      <c r="D15" s="147">
        <v>2489</v>
      </c>
      <c r="E15" s="147">
        <v>18</v>
      </c>
      <c r="F15" s="147">
        <v>752</v>
      </c>
      <c r="G15" s="147">
        <f t="shared" si="1"/>
        <v>120</v>
      </c>
      <c r="H15" s="147">
        <v>17</v>
      </c>
      <c r="I15" s="147">
        <v>103</v>
      </c>
      <c r="J15" s="147">
        <f t="shared" si="3"/>
        <v>837</v>
      </c>
      <c r="K15" s="147">
        <v>279</v>
      </c>
      <c r="L15" s="295">
        <v>558</v>
      </c>
      <c r="M15" s="295"/>
    </row>
    <row r="16" spans="1:18" ht="14.25" customHeight="1">
      <c r="A16" s="133"/>
      <c r="B16" s="133">
        <v>27</v>
      </c>
      <c r="C16" s="17">
        <f t="shared" si="5"/>
        <v>3048</v>
      </c>
      <c r="D16" s="147">
        <v>2302</v>
      </c>
      <c r="E16" s="147">
        <v>17</v>
      </c>
      <c r="F16" s="147">
        <v>729</v>
      </c>
      <c r="G16" s="147">
        <f t="shared" si="1"/>
        <v>116</v>
      </c>
      <c r="H16" s="147">
        <v>7</v>
      </c>
      <c r="I16" s="147">
        <v>109</v>
      </c>
      <c r="J16" s="147">
        <f>K16+L16</f>
        <v>730</v>
      </c>
      <c r="K16" s="147">
        <v>262</v>
      </c>
      <c r="L16" s="295">
        <v>468</v>
      </c>
      <c r="M16" s="295"/>
    </row>
    <row r="17" spans="1:20" ht="14.25" customHeight="1">
      <c r="A17" s="133"/>
      <c r="B17" s="133">
        <v>28</v>
      </c>
      <c r="C17" s="17">
        <f t="shared" si="5"/>
        <v>2795</v>
      </c>
      <c r="D17" s="147">
        <v>2101</v>
      </c>
      <c r="E17" s="147">
        <v>18</v>
      </c>
      <c r="F17" s="147">
        <v>676</v>
      </c>
      <c r="G17" s="147">
        <f t="shared" si="1"/>
        <v>102</v>
      </c>
      <c r="H17" s="147">
        <v>7</v>
      </c>
      <c r="I17" s="147">
        <v>95</v>
      </c>
      <c r="J17" s="147">
        <f t="shared" si="3"/>
        <v>715</v>
      </c>
      <c r="K17" s="147">
        <v>254</v>
      </c>
      <c r="L17" s="295">
        <v>461</v>
      </c>
      <c r="M17" s="295"/>
    </row>
    <row r="18" spans="1:20" ht="14.25" customHeight="1">
      <c r="A18" s="133"/>
      <c r="B18" s="133">
        <v>29</v>
      </c>
      <c r="C18" s="17">
        <f t="shared" si="5"/>
        <v>2658</v>
      </c>
      <c r="D18" s="147">
        <v>1978</v>
      </c>
      <c r="E18" s="147">
        <v>18</v>
      </c>
      <c r="F18" s="147">
        <v>662</v>
      </c>
      <c r="G18" s="147">
        <f t="shared" si="1"/>
        <v>96</v>
      </c>
      <c r="H18" s="147">
        <v>5</v>
      </c>
      <c r="I18" s="147">
        <v>91</v>
      </c>
      <c r="J18" s="147">
        <f t="shared" si="3"/>
        <v>721</v>
      </c>
      <c r="K18" s="147">
        <v>246</v>
      </c>
      <c r="L18" s="295">
        <v>475</v>
      </c>
      <c r="M18" s="295"/>
    </row>
    <row r="19" spans="1:20" ht="14.25" customHeight="1">
      <c r="A19" s="133"/>
      <c r="B19" s="133">
        <v>30</v>
      </c>
      <c r="C19" s="17">
        <f>D19+E19+F19</f>
        <v>2561</v>
      </c>
      <c r="D19" s="147">
        <v>1890</v>
      </c>
      <c r="E19" s="147">
        <v>15</v>
      </c>
      <c r="F19" s="147">
        <v>656</v>
      </c>
      <c r="G19" s="147">
        <f>H19+I19</f>
        <v>94</v>
      </c>
      <c r="H19" s="147">
        <v>5</v>
      </c>
      <c r="I19" s="147">
        <v>89</v>
      </c>
      <c r="J19" s="147">
        <f>K19+L19</f>
        <v>635</v>
      </c>
      <c r="K19" s="147">
        <v>250</v>
      </c>
      <c r="L19" s="295">
        <f>176+153+56</f>
        <v>385</v>
      </c>
      <c r="M19" s="295"/>
    </row>
    <row r="20" spans="1:20" ht="6.75" customHeight="1" thickBot="1">
      <c r="A20" s="38"/>
      <c r="B20" s="38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20" ht="6.75" customHeight="1" thickTop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20">
      <c r="A22" s="41" t="s">
        <v>293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20" s="152" customForma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20" s="152" customFormat="1" ht="14.25">
      <c r="A24" s="201" t="s">
        <v>35</v>
      </c>
      <c r="B24" s="201"/>
      <c r="C24" s="129"/>
      <c r="D24" s="129"/>
      <c r="E24" s="129"/>
      <c r="F24" s="39"/>
      <c r="G24" s="39"/>
      <c r="H24" s="39"/>
      <c r="I24" s="39"/>
      <c r="J24" s="114"/>
      <c r="K24" s="114"/>
      <c r="L24" s="114"/>
      <c r="M24" s="130" t="s">
        <v>238</v>
      </c>
    </row>
    <row r="25" spans="1:20" ht="6.75" customHeight="1" thickBot="1">
      <c r="A25" s="41"/>
      <c r="B25" s="41"/>
      <c r="C25" s="41"/>
      <c r="D25" s="41"/>
      <c r="E25" s="41"/>
      <c r="F25" s="41"/>
      <c r="G25" s="41"/>
      <c r="H25" s="41"/>
      <c r="I25" s="38"/>
      <c r="J25" s="38"/>
      <c r="K25" s="41"/>
      <c r="L25" s="41"/>
      <c r="M25" s="41"/>
    </row>
    <row r="26" spans="1:20" ht="14.25" thickTop="1">
      <c r="A26" s="300" t="s">
        <v>2</v>
      </c>
      <c r="B26" s="301"/>
      <c r="C26" s="283" t="s">
        <v>36</v>
      </c>
      <c r="D26" s="284"/>
      <c r="E26" s="285"/>
      <c r="F26" s="283" t="s">
        <v>37</v>
      </c>
      <c r="G26" s="284"/>
      <c r="H26" s="285"/>
      <c r="I26" s="283" t="s">
        <v>38</v>
      </c>
      <c r="J26" s="285"/>
      <c r="K26" s="283" t="s">
        <v>39</v>
      </c>
      <c r="L26" s="284"/>
      <c r="M26" s="284"/>
      <c r="N26" s="195"/>
      <c r="O26" s="195"/>
      <c r="P26" s="152"/>
      <c r="Q26" s="152"/>
      <c r="R26" s="152"/>
      <c r="S26" s="152"/>
      <c r="T26" s="152"/>
    </row>
    <row r="27" spans="1:20">
      <c r="A27" s="302"/>
      <c r="B27" s="303"/>
      <c r="C27" s="131" t="s">
        <v>40</v>
      </c>
      <c r="D27" s="297" t="s">
        <v>41</v>
      </c>
      <c r="E27" s="298"/>
      <c r="F27" s="131" t="s">
        <v>40</v>
      </c>
      <c r="G27" s="297" t="s">
        <v>41</v>
      </c>
      <c r="H27" s="298"/>
      <c r="I27" s="131" t="s">
        <v>40</v>
      </c>
      <c r="J27" s="131" t="s">
        <v>41</v>
      </c>
      <c r="K27" s="132" t="s">
        <v>40</v>
      </c>
      <c r="L27" s="297" t="s">
        <v>41</v>
      </c>
      <c r="M27" s="299"/>
      <c r="N27" s="202"/>
      <c r="O27" s="202"/>
      <c r="P27" s="152"/>
      <c r="Q27" s="152"/>
      <c r="R27" s="152"/>
      <c r="S27" s="152"/>
      <c r="T27" s="152"/>
    </row>
    <row r="28" spans="1:20" ht="6" customHeight="1">
      <c r="A28" s="133"/>
      <c r="B28" s="133"/>
      <c r="C28" s="80"/>
      <c r="D28" s="12"/>
      <c r="E28" s="133"/>
      <c r="F28" s="133"/>
      <c r="G28" s="133"/>
      <c r="H28" s="133"/>
      <c r="I28" s="133"/>
      <c r="J28" s="133"/>
      <c r="K28" s="133"/>
      <c r="L28" s="133"/>
      <c r="M28" s="133"/>
      <c r="N28" s="152"/>
      <c r="O28" s="152"/>
      <c r="P28" s="152"/>
      <c r="Q28" s="152"/>
      <c r="R28" s="152"/>
      <c r="S28" s="152"/>
      <c r="T28" s="152"/>
    </row>
    <row r="29" spans="1:20" ht="14.25" customHeight="1">
      <c r="A29" s="133" t="s">
        <v>327</v>
      </c>
      <c r="B29" s="133">
        <v>19</v>
      </c>
      <c r="C29" s="17">
        <f>F29+I29+K29</f>
        <v>6446</v>
      </c>
      <c r="D29" s="296">
        <f>G29+J29+L29+2</f>
        <v>4764115</v>
      </c>
      <c r="E29" s="296"/>
      <c r="F29" s="147">
        <v>5812</v>
      </c>
      <c r="G29" s="296">
        <v>4200113</v>
      </c>
      <c r="H29" s="296"/>
      <c r="I29" s="163">
        <v>543</v>
      </c>
      <c r="J29" s="147">
        <v>491147</v>
      </c>
      <c r="K29" s="163">
        <v>91</v>
      </c>
      <c r="L29" s="295">
        <v>72853</v>
      </c>
      <c r="M29" s="295"/>
      <c r="N29" s="22"/>
      <c r="O29" s="22"/>
    </row>
    <row r="30" spans="1:20" ht="14.25" customHeight="1">
      <c r="A30" s="133"/>
      <c r="B30" s="133">
        <v>20</v>
      </c>
      <c r="C30" s="17">
        <f>F30+I30+K30</f>
        <v>6759</v>
      </c>
      <c r="D30" s="296">
        <f>G30+J30+L30</f>
        <v>4998764</v>
      </c>
      <c r="E30" s="296"/>
      <c r="F30" s="147">
        <v>6143</v>
      </c>
      <c r="G30" s="296">
        <v>4449716</v>
      </c>
      <c r="H30" s="296"/>
      <c r="I30" s="163">
        <v>541</v>
      </c>
      <c r="J30" s="147">
        <v>489563</v>
      </c>
      <c r="K30" s="163">
        <v>75</v>
      </c>
      <c r="L30" s="295">
        <v>59485</v>
      </c>
      <c r="M30" s="295"/>
      <c r="N30" s="22"/>
      <c r="O30" s="22"/>
    </row>
    <row r="31" spans="1:20" ht="14.25" customHeight="1">
      <c r="A31" s="133"/>
      <c r="B31" s="133">
        <v>21</v>
      </c>
      <c r="C31" s="17">
        <f>F31+I31+K31</f>
        <v>8418</v>
      </c>
      <c r="D31" s="296">
        <f>G31+J31+L31</f>
        <v>5871646</v>
      </c>
      <c r="E31" s="296"/>
      <c r="F31" s="147">
        <v>7721</v>
      </c>
      <c r="G31" s="296">
        <v>5256620</v>
      </c>
      <c r="H31" s="296"/>
      <c r="I31" s="163">
        <v>605</v>
      </c>
      <c r="J31" s="147">
        <v>549482</v>
      </c>
      <c r="K31" s="163">
        <v>92</v>
      </c>
      <c r="L31" s="295">
        <v>65544</v>
      </c>
      <c r="M31" s="295"/>
      <c r="N31" s="22"/>
      <c r="O31" s="22"/>
    </row>
    <row r="32" spans="1:20" ht="14.25" customHeight="1">
      <c r="A32" s="133"/>
      <c r="B32" s="133">
        <v>22</v>
      </c>
      <c r="C32" s="17">
        <f t="shared" ref="C32:D39" si="6">F32+I32+K32</f>
        <v>8403</v>
      </c>
      <c r="D32" s="296">
        <f t="shared" si="6"/>
        <v>5914162</v>
      </c>
      <c r="E32" s="296"/>
      <c r="F32" s="147">
        <v>7699</v>
      </c>
      <c r="G32" s="296">
        <v>5290433</v>
      </c>
      <c r="H32" s="296"/>
      <c r="I32" s="163">
        <v>611</v>
      </c>
      <c r="J32" s="147">
        <v>554235</v>
      </c>
      <c r="K32" s="163">
        <v>93</v>
      </c>
      <c r="L32" s="295">
        <v>69494</v>
      </c>
      <c r="M32" s="295"/>
      <c r="N32" s="22"/>
      <c r="O32" s="22"/>
    </row>
    <row r="33" spans="1:19" ht="14.25" customHeight="1">
      <c r="A33" s="133"/>
      <c r="B33" s="133">
        <v>23</v>
      </c>
      <c r="C33" s="17">
        <f t="shared" si="6"/>
        <v>7961</v>
      </c>
      <c r="D33" s="296">
        <f t="shared" si="6"/>
        <v>5611351</v>
      </c>
      <c r="E33" s="296"/>
      <c r="F33" s="147">
        <v>7117</v>
      </c>
      <c r="G33" s="296">
        <v>4903289</v>
      </c>
      <c r="H33" s="296"/>
      <c r="I33" s="163">
        <v>574</v>
      </c>
      <c r="J33" s="147">
        <v>519260</v>
      </c>
      <c r="K33" s="163">
        <v>270</v>
      </c>
      <c r="L33" s="295">
        <v>188802</v>
      </c>
      <c r="M33" s="295"/>
      <c r="N33" s="22"/>
      <c r="O33" s="22"/>
    </row>
    <row r="34" spans="1:19" ht="14.25" customHeight="1">
      <c r="A34" s="133"/>
      <c r="B34" s="133">
        <v>24</v>
      </c>
      <c r="C34" s="17">
        <f t="shared" si="6"/>
        <v>7970</v>
      </c>
      <c r="D34" s="296">
        <f t="shared" si="6"/>
        <v>5640306</v>
      </c>
      <c r="E34" s="296"/>
      <c r="F34" s="147">
        <v>7140</v>
      </c>
      <c r="G34" s="296">
        <v>4947863</v>
      </c>
      <c r="H34" s="296"/>
      <c r="I34" s="163">
        <v>564</v>
      </c>
      <c r="J34" s="147">
        <v>507789</v>
      </c>
      <c r="K34" s="163">
        <v>266</v>
      </c>
      <c r="L34" s="295">
        <v>184654</v>
      </c>
      <c r="M34" s="295"/>
      <c r="N34" s="22"/>
      <c r="O34" s="22"/>
    </row>
    <row r="35" spans="1:19" ht="14.25" customHeight="1">
      <c r="A35" s="133"/>
      <c r="B35" s="133">
        <v>25</v>
      </c>
      <c r="C35" s="17">
        <f t="shared" si="6"/>
        <v>8048</v>
      </c>
      <c r="D35" s="296">
        <f t="shared" si="6"/>
        <v>5733441</v>
      </c>
      <c r="E35" s="296"/>
      <c r="F35" s="147">
        <v>7245</v>
      </c>
      <c r="G35" s="296">
        <v>5060833</v>
      </c>
      <c r="H35" s="296"/>
      <c r="I35" s="163">
        <v>578</v>
      </c>
      <c r="J35" s="147">
        <v>518766</v>
      </c>
      <c r="K35" s="163">
        <v>225</v>
      </c>
      <c r="L35" s="295">
        <v>153842</v>
      </c>
      <c r="M35" s="295"/>
      <c r="N35" s="22"/>
      <c r="O35" s="22"/>
    </row>
    <row r="36" spans="1:19" ht="14.25" customHeight="1">
      <c r="A36" s="133"/>
      <c r="B36" s="133">
        <v>26</v>
      </c>
      <c r="C36" s="17">
        <f t="shared" si="6"/>
        <v>8136</v>
      </c>
      <c r="D36" s="296">
        <f t="shared" si="6"/>
        <v>5753208</v>
      </c>
      <c r="E36" s="296"/>
      <c r="F36" s="147">
        <v>7357</v>
      </c>
      <c r="G36" s="296">
        <v>5105729</v>
      </c>
      <c r="H36" s="296"/>
      <c r="I36" s="163">
        <v>573</v>
      </c>
      <c r="J36" s="147">
        <v>504971</v>
      </c>
      <c r="K36" s="163">
        <v>206</v>
      </c>
      <c r="L36" s="295">
        <v>142508</v>
      </c>
      <c r="M36" s="295"/>
      <c r="N36" s="22"/>
      <c r="O36" s="22"/>
    </row>
    <row r="37" spans="1:19" ht="14.25" customHeight="1">
      <c r="A37" s="133"/>
      <c r="B37" s="133">
        <v>27</v>
      </c>
      <c r="C37" s="17">
        <f t="shared" si="6"/>
        <v>8122</v>
      </c>
      <c r="D37" s="296">
        <f t="shared" si="6"/>
        <v>5836791</v>
      </c>
      <c r="E37" s="296"/>
      <c r="F37" s="147">
        <v>7383</v>
      </c>
      <c r="G37" s="296">
        <v>5215738</v>
      </c>
      <c r="H37" s="296"/>
      <c r="I37" s="163">
        <v>559</v>
      </c>
      <c r="J37" s="147">
        <v>495603</v>
      </c>
      <c r="K37" s="163">
        <v>180</v>
      </c>
      <c r="L37" s="295">
        <v>125450</v>
      </c>
      <c r="M37" s="295"/>
      <c r="N37" s="22"/>
      <c r="O37" s="22"/>
    </row>
    <row r="38" spans="1:19" ht="14.25" customHeight="1">
      <c r="A38" s="133"/>
      <c r="B38" s="133">
        <v>28</v>
      </c>
      <c r="C38" s="17">
        <f t="shared" si="6"/>
        <v>8135</v>
      </c>
      <c r="D38" s="296">
        <f t="shared" si="6"/>
        <v>5885194</v>
      </c>
      <c r="E38" s="296"/>
      <c r="F38" s="147">
        <v>7417</v>
      </c>
      <c r="G38" s="296">
        <v>5279682</v>
      </c>
      <c r="H38" s="296"/>
      <c r="I38" s="163">
        <v>558</v>
      </c>
      <c r="J38" s="147">
        <v>493914</v>
      </c>
      <c r="K38" s="163">
        <v>160</v>
      </c>
      <c r="L38" s="295">
        <v>111598</v>
      </c>
      <c r="M38" s="295"/>
      <c r="N38" s="22"/>
      <c r="O38" s="22"/>
    </row>
    <row r="39" spans="1:19" ht="14.25" customHeight="1">
      <c r="A39" s="133"/>
      <c r="B39" s="133">
        <v>29</v>
      </c>
      <c r="C39" s="17">
        <f t="shared" si="6"/>
        <v>8199</v>
      </c>
      <c r="D39" s="296">
        <f t="shared" si="6"/>
        <v>5947309</v>
      </c>
      <c r="E39" s="296"/>
      <c r="F39" s="147">
        <v>7490</v>
      </c>
      <c r="G39" s="296">
        <v>5351116</v>
      </c>
      <c r="H39" s="296"/>
      <c r="I39" s="163">
        <v>555</v>
      </c>
      <c r="J39" s="147">
        <v>488820</v>
      </c>
      <c r="K39" s="163">
        <v>154</v>
      </c>
      <c r="L39" s="295">
        <v>107373</v>
      </c>
      <c r="M39" s="295"/>
      <c r="N39" s="22"/>
      <c r="O39" s="22"/>
    </row>
    <row r="40" spans="1:19" ht="14.25" customHeight="1">
      <c r="A40" s="133"/>
      <c r="B40" s="133">
        <v>30</v>
      </c>
      <c r="C40" s="17">
        <v>8209</v>
      </c>
      <c r="D40" s="296">
        <v>5978226</v>
      </c>
      <c r="E40" s="296"/>
      <c r="F40" s="147">
        <v>7529</v>
      </c>
      <c r="G40" s="296">
        <v>5406124</v>
      </c>
      <c r="H40" s="296"/>
      <c r="I40" s="163">
        <v>550</v>
      </c>
      <c r="J40" s="147">
        <v>481660</v>
      </c>
      <c r="K40" s="163">
        <v>130</v>
      </c>
      <c r="L40" s="295">
        <v>90442</v>
      </c>
      <c r="M40" s="295"/>
      <c r="N40" s="22"/>
      <c r="O40" s="22"/>
    </row>
    <row r="41" spans="1:19" ht="8.25" customHeight="1" thickBot="1">
      <c r="A41" s="135"/>
      <c r="B41" s="135"/>
      <c r="C41" s="134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52"/>
      <c r="O41" s="152"/>
    </row>
    <row r="42" spans="1:19" ht="8.25" customHeight="1" thickTop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9">
      <c r="A43" s="41" t="s">
        <v>294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9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</row>
    <row r="45" spans="1:19" ht="14.25">
      <c r="A45" s="203" t="s">
        <v>42</v>
      </c>
      <c r="B45" s="203"/>
      <c r="C45" s="204"/>
      <c r="D45" s="204"/>
      <c r="E45" s="204"/>
      <c r="F45" s="41"/>
      <c r="G45" s="41"/>
      <c r="H45" s="41"/>
      <c r="I45" s="41"/>
      <c r="J45" s="41"/>
      <c r="K45" s="156"/>
      <c r="L45" s="177" t="s">
        <v>239</v>
      </c>
      <c r="M45" s="41"/>
    </row>
    <row r="46" spans="1:19" ht="8.25" customHeight="1" thickBo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9"/>
    </row>
    <row r="47" spans="1:19" ht="14.25" thickTop="1">
      <c r="A47" s="293" t="s">
        <v>2</v>
      </c>
      <c r="B47" s="294"/>
      <c r="C47" s="283" t="s">
        <v>8</v>
      </c>
      <c r="D47" s="285"/>
      <c r="E47" s="164" t="s">
        <v>43</v>
      </c>
      <c r="F47" s="132" t="s">
        <v>44</v>
      </c>
      <c r="G47" s="132" t="s">
        <v>45</v>
      </c>
      <c r="H47" s="205" t="s">
        <v>46</v>
      </c>
      <c r="I47" s="132" t="s">
        <v>47</v>
      </c>
      <c r="J47" s="205" t="s">
        <v>48</v>
      </c>
      <c r="K47" s="283" t="s">
        <v>49</v>
      </c>
      <c r="L47" s="284"/>
      <c r="M47" s="39"/>
    </row>
    <row r="48" spans="1:19" ht="7.5" customHeight="1">
      <c r="A48" s="133"/>
      <c r="B48" s="133"/>
      <c r="C48" s="80"/>
      <c r="D48" s="12"/>
      <c r="E48" s="12"/>
      <c r="F48" s="133"/>
      <c r="G48" s="133"/>
      <c r="H48" s="133"/>
      <c r="I48" s="133"/>
      <c r="J48" s="133"/>
      <c r="K48" s="133"/>
      <c r="L48" s="133"/>
      <c r="M48" s="39"/>
      <c r="N48" s="152"/>
      <c r="O48" s="152"/>
      <c r="P48" s="152"/>
      <c r="Q48" s="152"/>
      <c r="R48" s="152"/>
      <c r="S48" s="152"/>
    </row>
    <row r="49" spans="1:14" ht="14.25" customHeight="1">
      <c r="A49" s="133" t="s">
        <v>265</v>
      </c>
      <c r="B49" s="133">
        <v>10</v>
      </c>
      <c r="C49" s="291">
        <f>SUM(E49:L49)</f>
        <v>103332</v>
      </c>
      <c r="D49" s="292"/>
      <c r="E49" s="147">
        <v>42910</v>
      </c>
      <c r="F49" s="147">
        <v>7375</v>
      </c>
      <c r="G49" s="147">
        <v>7950</v>
      </c>
      <c r="H49" s="162">
        <v>7555</v>
      </c>
      <c r="I49" s="147">
        <v>14312</v>
      </c>
      <c r="J49" s="147">
        <v>11002</v>
      </c>
      <c r="K49" s="295">
        <v>12228</v>
      </c>
      <c r="L49" s="295"/>
      <c r="M49" s="170"/>
      <c r="N49" s="22"/>
    </row>
    <row r="50" spans="1:14" ht="14.25" customHeight="1">
      <c r="A50" s="133"/>
      <c r="B50" s="133">
        <v>15</v>
      </c>
      <c r="C50" s="291">
        <f t="shared" ref="C50:C58" si="7">SUM(E50:L50)</f>
        <v>52346</v>
      </c>
      <c r="D50" s="292"/>
      <c r="E50" s="147">
        <v>20606</v>
      </c>
      <c r="F50" s="147">
        <v>6343</v>
      </c>
      <c r="G50" s="147">
        <v>4976</v>
      </c>
      <c r="H50" s="147">
        <v>6350</v>
      </c>
      <c r="I50" s="147">
        <v>8626</v>
      </c>
      <c r="J50" s="162">
        <v>4659</v>
      </c>
      <c r="K50" s="147"/>
      <c r="L50" s="147">
        <v>786</v>
      </c>
      <c r="M50" s="170"/>
      <c r="N50" s="22"/>
    </row>
    <row r="51" spans="1:14" ht="14.25" customHeight="1">
      <c r="A51" s="133"/>
      <c r="B51" s="133">
        <v>20</v>
      </c>
      <c r="C51" s="291">
        <f t="shared" si="7"/>
        <v>44374</v>
      </c>
      <c r="D51" s="292"/>
      <c r="E51" s="147">
        <v>26370</v>
      </c>
      <c r="F51" s="147">
        <v>5414</v>
      </c>
      <c r="G51" s="147">
        <v>5920</v>
      </c>
      <c r="H51" s="162" t="s">
        <v>315</v>
      </c>
      <c r="I51" s="147">
        <v>6101</v>
      </c>
      <c r="J51" s="162">
        <v>12</v>
      </c>
      <c r="K51" s="147"/>
      <c r="L51" s="147">
        <v>557</v>
      </c>
      <c r="M51" s="170"/>
      <c r="N51" s="22"/>
    </row>
    <row r="52" spans="1:14" ht="14.25" customHeight="1">
      <c r="A52" s="133"/>
      <c r="B52" s="133">
        <v>23</v>
      </c>
      <c r="C52" s="291">
        <f t="shared" si="7"/>
        <v>42410</v>
      </c>
      <c r="D52" s="292"/>
      <c r="E52" s="147">
        <v>23597</v>
      </c>
      <c r="F52" s="147">
        <v>4884</v>
      </c>
      <c r="G52" s="147">
        <v>2119</v>
      </c>
      <c r="H52" s="162" t="s">
        <v>12</v>
      </c>
      <c r="I52" s="147">
        <v>3025</v>
      </c>
      <c r="J52" s="162">
        <v>8595</v>
      </c>
      <c r="K52" s="147"/>
      <c r="L52" s="147">
        <v>190</v>
      </c>
      <c r="M52" s="170"/>
      <c r="N52" s="22"/>
    </row>
    <row r="53" spans="1:14" ht="14.25" customHeight="1">
      <c r="A53" s="133"/>
      <c r="B53" s="133">
        <v>24</v>
      </c>
      <c r="C53" s="291">
        <f t="shared" si="7"/>
        <v>56939</v>
      </c>
      <c r="D53" s="292"/>
      <c r="E53" s="147">
        <v>30839</v>
      </c>
      <c r="F53" s="147">
        <v>5334</v>
      </c>
      <c r="G53" s="147">
        <v>2979</v>
      </c>
      <c r="H53" s="162" t="s">
        <v>12</v>
      </c>
      <c r="I53" s="147">
        <v>4469</v>
      </c>
      <c r="J53" s="162">
        <v>13033</v>
      </c>
      <c r="K53" s="147"/>
      <c r="L53" s="147">
        <v>285</v>
      </c>
      <c r="M53" s="170"/>
      <c r="N53" s="22"/>
    </row>
    <row r="54" spans="1:14" ht="14.25" customHeight="1">
      <c r="A54" s="133"/>
      <c r="B54" s="133">
        <v>25</v>
      </c>
      <c r="C54" s="291">
        <f t="shared" si="7"/>
        <v>46986</v>
      </c>
      <c r="D54" s="292"/>
      <c r="E54" s="147">
        <v>27933</v>
      </c>
      <c r="F54" s="147">
        <v>4479</v>
      </c>
      <c r="G54" s="147">
        <v>2968</v>
      </c>
      <c r="H54" s="147">
        <v>244</v>
      </c>
      <c r="I54" s="147">
        <v>4397</v>
      </c>
      <c r="J54" s="162">
        <v>6589</v>
      </c>
      <c r="K54" s="147"/>
      <c r="L54" s="147">
        <v>376</v>
      </c>
      <c r="M54" s="170"/>
      <c r="N54" s="22"/>
    </row>
    <row r="55" spans="1:14" ht="14.25" customHeight="1">
      <c r="A55" s="133"/>
      <c r="B55" s="133">
        <v>26</v>
      </c>
      <c r="C55" s="291">
        <f t="shared" si="7"/>
        <v>44614</v>
      </c>
      <c r="D55" s="292"/>
      <c r="E55" s="147">
        <v>26227</v>
      </c>
      <c r="F55" s="147">
        <v>4358</v>
      </c>
      <c r="G55" s="147">
        <v>3280</v>
      </c>
      <c r="H55" s="147">
        <v>142</v>
      </c>
      <c r="I55" s="147">
        <v>4131</v>
      </c>
      <c r="J55" s="162">
        <v>5905</v>
      </c>
      <c r="K55" s="147"/>
      <c r="L55" s="147">
        <v>571</v>
      </c>
      <c r="M55" s="170"/>
      <c r="N55" s="22"/>
    </row>
    <row r="56" spans="1:14" ht="14.25" customHeight="1">
      <c r="A56" s="133"/>
      <c r="B56" s="133">
        <v>27</v>
      </c>
      <c r="C56" s="291">
        <f t="shared" si="7"/>
        <v>41084</v>
      </c>
      <c r="D56" s="292"/>
      <c r="E56" s="147">
        <v>24212</v>
      </c>
      <c r="F56" s="147">
        <v>3933</v>
      </c>
      <c r="G56" s="147">
        <v>2913</v>
      </c>
      <c r="H56" s="147">
        <v>88</v>
      </c>
      <c r="I56" s="147">
        <v>3760</v>
      </c>
      <c r="J56" s="162">
        <v>5525</v>
      </c>
      <c r="K56" s="147"/>
      <c r="L56" s="147">
        <v>653</v>
      </c>
      <c r="M56" s="170"/>
      <c r="N56" s="22"/>
    </row>
    <row r="57" spans="1:14" ht="14.25" customHeight="1">
      <c r="A57" s="133"/>
      <c r="B57" s="133">
        <v>28</v>
      </c>
      <c r="C57" s="291">
        <f t="shared" si="7"/>
        <v>42996</v>
      </c>
      <c r="D57" s="292"/>
      <c r="E57" s="147">
        <v>21798</v>
      </c>
      <c r="F57" s="147">
        <v>4330</v>
      </c>
      <c r="G57" s="147">
        <v>3685</v>
      </c>
      <c r="H57" s="147">
        <v>80</v>
      </c>
      <c r="I57" s="147">
        <v>3445</v>
      </c>
      <c r="J57" s="162">
        <v>8932</v>
      </c>
      <c r="K57" s="147"/>
      <c r="L57" s="147">
        <v>726</v>
      </c>
      <c r="M57" s="170"/>
      <c r="N57" s="22"/>
    </row>
    <row r="58" spans="1:14" ht="14.25" customHeight="1">
      <c r="A58" s="133"/>
      <c r="B58" s="133">
        <v>29</v>
      </c>
      <c r="C58" s="291">
        <f t="shared" si="7"/>
        <v>43361</v>
      </c>
      <c r="D58" s="292"/>
      <c r="E58" s="147">
        <v>21582</v>
      </c>
      <c r="F58" s="147">
        <v>3943</v>
      </c>
      <c r="G58" s="147">
        <v>3843</v>
      </c>
      <c r="H58" s="147">
        <v>68</v>
      </c>
      <c r="I58" s="147">
        <v>3219</v>
      </c>
      <c r="J58" s="162">
        <v>9981</v>
      </c>
      <c r="K58" s="147"/>
      <c r="L58" s="147">
        <v>725</v>
      </c>
      <c r="M58" s="170"/>
      <c r="N58" s="22"/>
    </row>
    <row r="59" spans="1:14" ht="14.25" customHeight="1">
      <c r="A59" s="133"/>
      <c r="B59" s="133">
        <v>30</v>
      </c>
      <c r="C59" s="291">
        <v>38453</v>
      </c>
      <c r="D59" s="292"/>
      <c r="E59" s="147">
        <v>17738</v>
      </c>
      <c r="F59" s="147">
        <v>3667</v>
      </c>
      <c r="G59" s="147">
        <v>5088</v>
      </c>
      <c r="H59" s="147">
        <v>0</v>
      </c>
      <c r="I59" s="147">
        <v>3517</v>
      </c>
      <c r="J59" s="162">
        <v>7569</v>
      </c>
      <c r="K59" s="147"/>
      <c r="L59" s="147">
        <v>874</v>
      </c>
      <c r="M59" s="170"/>
      <c r="N59" s="22"/>
    </row>
    <row r="60" spans="1:14" ht="8.25" customHeight="1" thickBot="1">
      <c r="A60" s="38"/>
      <c r="B60" s="38"/>
      <c r="C60" s="206"/>
      <c r="D60" s="207"/>
      <c r="E60" s="38"/>
      <c r="F60" s="38"/>
      <c r="G60" s="38"/>
      <c r="H60" s="38"/>
      <c r="I60" s="38"/>
      <c r="J60" s="38"/>
      <c r="K60" s="207"/>
      <c r="L60" s="207"/>
      <c r="M60" s="39"/>
      <c r="N60" s="152"/>
    </row>
    <row r="61" spans="1:14" ht="8.25" customHeight="1" thickTop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1:14">
      <c r="A62" s="41" t="s">
        <v>320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</row>
  </sheetData>
  <mergeCells count="76">
    <mergeCell ref="A5:B6"/>
    <mergeCell ref="C26:E26"/>
    <mergeCell ref="F26:H26"/>
    <mergeCell ref="I26:J26"/>
    <mergeCell ref="K26:M26"/>
    <mergeCell ref="C5:F5"/>
    <mergeCell ref="G5:I5"/>
    <mergeCell ref="J5:M5"/>
    <mergeCell ref="L6:M6"/>
    <mergeCell ref="L11:M11"/>
    <mergeCell ref="L12:M12"/>
    <mergeCell ref="L13:M13"/>
    <mergeCell ref="L14:M14"/>
    <mergeCell ref="L15:M15"/>
    <mergeCell ref="L16:M16"/>
    <mergeCell ref="L17:M17"/>
    <mergeCell ref="D27:E27"/>
    <mergeCell ref="G27:H27"/>
    <mergeCell ref="L27:M27"/>
    <mergeCell ref="A26:B27"/>
    <mergeCell ref="L8:M8"/>
    <mergeCell ref="L9:M9"/>
    <mergeCell ref="L10:M10"/>
    <mergeCell ref="L18:M18"/>
    <mergeCell ref="L19:M19"/>
    <mergeCell ref="D30:E30"/>
    <mergeCell ref="G30:H30"/>
    <mergeCell ref="L30:M30"/>
    <mergeCell ref="D29:E29"/>
    <mergeCell ref="G29:H29"/>
    <mergeCell ref="L29:M29"/>
    <mergeCell ref="D31:E31"/>
    <mergeCell ref="G31:H31"/>
    <mergeCell ref="L31:M31"/>
    <mergeCell ref="D32:E32"/>
    <mergeCell ref="G32:H32"/>
    <mergeCell ref="L32:M32"/>
    <mergeCell ref="D33:E33"/>
    <mergeCell ref="G33:H33"/>
    <mergeCell ref="L33:M33"/>
    <mergeCell ref="D34:E34"/>
    <mergeCell ref="G34:H34"/>
    <mergeCell ref="L34:M34"/>
    <mergeCell ref="D35:E35"/>
    <mergeCell ref="G35:H35"/>
    <mergeCell ref="L35:M35"/>
    <mergeCell ref="D36:E36"/>
    <mergeCell ref="G36:H36"/>
    <mergeCell ref="L36:M36"/>
    <mergeCell ref="D37:E37"/>
    <mergeCell ref="G37:H37"/>
    <mergeCell ref="L37:M37"/>
    <mergeCell ref="D38:E38"/>
    <mergeCell ref="G38:H38"/>
    <mergeCell ref="L38:M38"/>
    <mergeCell ref="K49:L49"/>
    <mergeCell ref="C50:D50"/>
    <mergeCell ref="D39:E39"/>
    <mergeCell ref="G39:H39"/>
    <mergeCell ref="L39:M39"/>
    <mergeCell ref="C47:D47"/>
    <mergeCell ref="K47:L47"/>
    <mergeCell ref="D40:E40"/>
    <mergeCell ref="G40:H40"/>
    <mergeCell ref="L40:M40"/>
    <mergeCell ref="C59:D59"/>
    <mergeCell ref="A47:B47"/>
    <mergeCell ref="C58:D58"/>
    <mergeCell ref="C54:D54"/>
    <mergeCell ref="C55:D55"/>
    <mergeCell ref="C56:D56"/>
    <mergeCell ref="C51:D51"/>
    <mergeCell ref="C52:D52"/>
    <mergeCell ref="C53:D53"/>
    <mergeCell ref="C57:D57"/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view="pageBreakPreview" zoomScaleNormal="100" zoomScaleSheetLayoutView="100" workbookViewId="0">
      <selection activeCell="I19" sqref="I19"/>
    </sheetView>
  </sheetViews>
  <sheetFormatPr defaultRowHeight="13.5"/>
  <cols>
    <col min="1" max="2" width="4.375" style="151" customWidth="1"/>
    <col min="3" max="3" width="8.75" style="151" customWidth="1"/>
    <col min="4" max="5" width="4.375" style="151" customWidth="1"/>
    <col min="6" max="7" width="8.75" style="151" customWidth="1"/>
    <col min="8" max="9" width="4.375" style="151" customWidth="1"/>
    <col min="10" max="11" width="8.75" style="151" customWidth="1"/>
    <col min="12" max="13" width="4.375" style="151" customWidth="1"/>
    <col min="14" max="14" width="8.75" style="151" customWidth="1"/>
    <col min="15" max="16384" width="9" style="151"/>
  </cols>
  <sheetData>
    <row r="1" spans="1:15" ht="14.25">
      <c r="A1" s="208" t="s">
        <v>50</v>
      </c>
      <c r="B1" s="156"/>
      <c r="C1" s="156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14.25">
      <c r="A3" s="182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156"/>
      <c r="L3" s="156"/>
      <c r="M3" s="156"/>
      <c r="N3" s="177" t="s">
        <v>240</v>
      </c>
    </row>
    <row r="4" spans="1:15" ht="6.75" customHeight="1" thickBo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5" ht="13.5" customHeight="1" thickTop="1">
      <c r="A5" s="331" t="s">
        <v>2</v>
      </c>
      <c r="B5" s="332"/>
      <c r="C5" s="209" t="s">
        <v>8</v>
      </c>
      <c r="D5" s="333" t="s">
        <v>53</v>
      </c>
      <c r="E5" s="331"/>
      <c r="F5" s="209" t="s">
        <v>54</v>
      </c>
      <c r="G5" s="210" t="s">
        <v>55</v>
      </c>
      <c r="H5" s="333" t="s">
        <v>56</v>
      </c>
      <c r="I5" s="331"/>
      <c r="J5" s="209" t="s">
        <v>57</v>
      </c>
      <c r="K5" s="209" t="s">
        <v>58</v>
      </c>
      <c r="L5" s="333" t="s">
        <v>59</v>
      </c>
      <c r="M5" s="331"/>
      <c r="N5" s="209" t="s">
        <v>60</v>
      </c>
    </row>
    <row r="6" spans="1:15" ht="6.75" customHeight="1">
      <c r="A6" s="41"/>
      <c r="B6" s="41"/>
      <c r="C6" s="44"/>
      <c r="D6" s="39"/>
      <c r="E6" s="41"/>
      <c r="F6" s="41"/>
      <c r="G6" s="41"/>
      <c r="H6" s="41"/>
      <c r="I6" s="41"/>
      <c r="J6" s="41"/>
      <c r="K6" s="41"/>
      <c r="L6" s="41"/>
      <c r="M6" s="41"/>
      <c r="N6" s="41"/>
      <c r="O6" s="152"/>
    </row>
    <row r="7" spans="1:15" ht="17.100000000000001" customHeight="1">
      <c r="A7" s="41" t="s">
        <v>330</v>
      </c>
      <c r="B7" s="153">
        <v>22</v>
      </c>
      <c r="C7" s="148">
        <f t="shared" ref="C7:C14" si="0">SUM(D7:N7)</f>
        <v>979</v>
      </c>
      <c r="D7" s="308">
        <v>421</v>
      </c>
      <c r="E7" s="308"/>
      <c r="F7" s="165">
        <v>125</v>
      </c>
      <c r="G7" s="165">
        <v>92</v>
      </c>
      <c r="H7" s="308">
        <v>68</v>
      </c>
      <c r="I7" s="308"/>
      <c r="J7" s="165">
        <v>85</v>
      </c>
      <c r="K7" s="165">
        <v>99</v>
      </c>
      <c r="L7" s="308">
        <v>48</v>
      </c>
      <c r="M7" s="308"/>
      <c r="N7" s="166">
        <v>41</v>
      </c>
    </row>
    <row r="8" spans="1:15" ht="17.100000000000001" customHeight="1">
      <c r="A8" s="41"/>
      <c r="B8" s="153">
        <v>23</v>
      </c>
      <c r="C8" s="167" t="s">
        <v>322</v>
      </c>
      <c r="D8" s="308" t="s">
        <v>319</v>
      </c>
      <c r="E8" s="308"/>
      <c r="F8" s="166" t="s">
        <v>319</v>
      </c>
      <c r="G8" s="166" t="s">
        <v>319</v>
      </c>
      <c r="H8" s="309" t="s">
        <v>319</v>
      </c>
      <c r="I8" s="309"/>
      <c r="J8" s="166" t="s">
        <v>319</v>
      </c>
      <c r="K8" s="166" t="s">
        <v>319</v>
      </c>
      <c r="L8" s="309" t="s">
        <v>319</v>
      </c>
      <c r="M8" s="309"/>
      <c r="N8" s="166" t="s">
        <v>319</v>
      </c>
    </row>
    <row r="9" spans="1:15" ht="17.100000000000001" customHeight="1">
      <c r="A9" s="41"/>
      <c r="B9" s="153">
        <v>24</v>
      </c>
      <c r="C9" s="148">
        <f t="shared" si="0"/>
        <v>971</v>
      </c>
      <c r="D9" s="308">
        <v>362</v>
      </c>
      <c r="E9" s="308"/>
      <c r="F9" s="165">
        <v>102</v>
      </c>
      <c r="G9" s="165">
        <v>100</v>
      </c>
      <c r="H9" s="308">
        <v>72</v>
      </c>
      <c r="I9" s="308"/>
      <c r="J9" s="165">
        <v>103</v>
      </c>
      <c r="K9" s="165">
        <v>105</v>
      </c>
      <c r="L9" s="308">
        <v>66</v>
      </c>
      <c r="M9" s="308"/>
      <c r="N9" s="166">
        <v>61</v>
      </c>
    </row>
    <row r="10" spans="1:15" ht="17.100000000000001" customHeight="1">
      <c r="A10" s="41"/>
      <c r="B10" s="153">
        <v>25</v>
      </c>
      <c r="C10" s="148">
        <f t="shared" si="0"/>
        <v>1031</v>
      </c>
      <c r="D10" s="329">
        <v>378</v>
      </c>
      <c r="E10" s="329"/>
      <c r="F10" s="171">
        <v>98</v>
      </c>
      <c r="G10" s="171">
        <v>112</v>
      </c>
      <c r="H10" s="330">
        <v>73</v>
      </c>
      <c r="I10" s="330"/>
      <c r="J10" s="171">
        <v>111</v>
      </c>
      <c r="K10" s="171">
        <v>109</v>
      </c>
      <c r="L10" s="330">
        <v>74</v>
      </c>
      <c r="M10" s="330"/>
      <c r="N10" s="171">
        <v>76</v>
      </c>
    </row>
    <row r="11" spans="1:15" ht="17.100000000000001" customHeight="1">
      <c r="A11" s="41"/>
      <c r="B11" s="153">
        <v>26</v>
      </c>
      <c r="C11" s="148">
        <f t="shared" si="0"/>
        <v>1084</v>
      </c>
      <c r="D11" s="329">
        <v>386</v>
      </c>
      <c r="E11" s="329"/>
      <c r="F11" s="171">
        <v>99</v>
      </c>
      <c r="G11" s="171">
        <v>122</v>
      </c>
      <c r="H11" s="330">
        <v>77</v>
      </c>
      <c r="I11" s="330"/>
      <c r="J11" s="171">
        <v>129</v>
      </c>
      <c r="K11" s="171">
        <v>105</v>
      </c>
      <c r="L11" s="330">
        <v>87</v>
      </c>
      <c r="M11" s="330"/>
      <c r="N11" s="171">
        <v>79</v>
      </c>
    </row>
    <row r="12" spans="1:15" ht="17.100000000000001" customHeight="1">
      <c r="A12" s="41"/>
      <c r="B12" s="153">
        <v>27</v>
      </c>
      <c r="C12" s="148">
        <f t="shared" si="0"/>
        <v>1154</v>
      </c>
      <c r="D12" s="329">
        <v>406</v>
      </c>
      <c r="E12" s="329"/>
      <c r="F12" s="171">
        <v>99</v>
      </c>
      <c r="G12" s="171">
        <v>130</v>
      </c>
      <c r="H12" s="330">
        <v>93</v>
      </c>
      <c r="I12" s="330"/>
      <c r="J12" s="171">
        <v>137</v>
      </c>
      <c r="K12" s="171">
        <v>114</v>
      </c>
      <c r="L12" s="330">
        <v>97</v>
      </c>
      <c r="M12" s="330"/>
      <c r="N12" s="171">
        <v>78</v>
      </c>
    </row>
    <row r="13" spans="1:15" ht="17.100000000000001" customHeight="1">
      <c r="A13" s="41"/>
      <c r="B13" s="153">
        <v>28</v>
      </c>
      <c r="C13" s="148">
        <f t="shared" si="0"/>
        <v>1191</v>
      </c>
      <c r="D13" s="329">
        <v>432</v>
      </c>
      <c r="E13" s="329"/>
      <c r="F13" s="171">
        <v>90</v>
      </c>
      <c r="G13" s="171">
        <v>144</v>
      </c>
      <c r="H13" s="330">
        <v>95</v>
      </c>
      <c r="I13" s="330"/>
      <c r="J13" s="171">
        <v>135</v>
      </c>
      <c r="K13" s="171">
        <v>113</v>
      </c>
      <c r="L13" s="330">
        <v>100</v>
      </c>
      <c r="M13" s="330"/>
      <c r="N13" s="171">
        <v>82</v>
      </c>
    </row>
    <row r="14" spans="1:15" ht="17.100000000000001" customHeight="1">
      <c r="A14" s="41"/>
      <c r="B14" s="153">
        <v>29</v>
      </c>
      <c r="C14" s="148">
        <f t="shared" si="0"/>
        <v>1238</v>
      </c>
      <c r="D14" s="329">
        <v>467</v>
      </c>
      <c r="E14" s="329"/>
      <c r="F14" s="171">
        <v>90</v>
      </c>
      <c r="G14" s="171">
        <v>154</v>
      </c>
      <c r="H14" s="330">
        <v>105</v>
      </c>
      <c r="I14" s="330"/>
      <c r="J14" s="171">
        <v>143</v>
      </c>
      <c r="K14" s="171">
        <v>114</v>
      </c>
      <c r="L14" s="330">
        <v>86</v>
      </c>
      <c r="M14" s="330"/>
      <c r="N14" s="171">
        <v>79</v>
      </c>
    </row>
    <row r="15" spans="1:15" ht="17.100000000000001" customHeight="1">
      <c r="A15" s="41"/>
      <c r="B15" s="153">
        <v>30</v>
      </c>
      <c r="C15" s="148">
        <f>SUM(E15:N15)</f>
        <v>1311</v>
      </c>
      <c r="D15" s="170"/>
      <c r="E15" s="170">
        <v>478</v>
      </c>
      <c r="F15" s="171">
        <v>105</v>
      </c>
      <c r="G15" s="171">
        <v>165</v>
      </c>
      <c r="H15" s="171"/>
      <c r="I15" s="171">
        <v>111</v>
      </c>
      <c r="J15" s="171">
        <v>158</v>
      </c>
      <c r="K15" s="171">
        <v>118</v>
      </c>
      <c r="L15" s="171"/>
      <c r="M15" s="171">
        <v>92</v>
      </c>
      <c r="N15" s="171">
        <v>84</v>
      </c>
    </row>
    <row r="16" spans="1:15" ht="6.75" customHeight="1" thickBot="1">
      <c r="A16" s="38"/>
      <c r="B16" s="211"/>
      <c r="C16" s="37"/>
      <c r="D16" s="322"/>
      <c r="E16" s="322"/>
      <c r="F16" s="38"/>
      <c r="G16" s="38"/>
      <c r="H16" s="322"/>
      <c r="I16" s="322"/>
      <c r="J16" s="38"/>
      <c r="K16" s="38"/>
      <c r="L16" s="322"/>
      <c r="M16" s="322"/>
      <c r="N16" s="38"/>
    </row>
    <row r="17" spans="1:14" ht="6" customHeight="1" thickTop="1">
      <c r="A17" s="39"/>
      <c r="B17" s="39"/>
      <c r="C17" s="39"/>
      <c r="D17" s="40"/>
      <c r="E17" s="40"/>
      <c r="F17" s="39"/>
      <c r="G17" s="39"/>
      <c r="H17" s="40"/>
      <c r="I17" s="40"/>
      <c r="J17" s="39"/>
      <c r="K17" s="39"/>
      <c r="L17" s="40"/>
      <c r="M17" s="40"/>
      <c r="N17" s="39"/>
    </row>
    <row r="18" spans="1:14" ht="13.5" customHeight="1">
      <c r="A18" s="41" t="s">
        <v>243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2.7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14.25">
      <c r="A20" s="182" t="s">
        <v>75</v>
      </c>
      <c r="B20" s="183"/>
      <c r="C20" s="41"/>
      <c r="D20" s="41"/>
      <c r="E20" s="41"/>
      <c r="F20" s="41"/>
      <c r="G20" s="41"/>
      <c r="H20" s="41"/>
      <c r="I20" s="41"/>
      <c r="J20" s="41"/>
      <c r="K20" s="156"/>
      <c r="L20" s="156"/>
      <c r="M20" s="156"/>
      <c r="N20" s="177" t="s">
        <v>240</v>
      </c>
    </row>
    <row r="21" spans="1:14" ht="6.75" customHeight="1" thickBo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ht="6.75" customHeight="1" thickTop="1">
      <c r="A22" s="325" t="s">
        <v>2</v>
      </c>
      <c r="B22" s="327"/>
      <c r="C22" s="323" t="s">
        <v>8</v>
      </c>
      <c r="D22" s="323" t="s">
        <v>53</v>
      </c>
      <c r="E22" s="323"/>
      <c r="F22" s="323" t="s">
        <v>54</v>
      </c>
      <c r="G22" s="323" t="s">
        <v>55</v>
      </c>
      <c r="H22" s="323" t="s">
        <v>56</v>
      </c>
      <c r="I22" s="323"/>
      <c r="J22" s="323" t="s">
        <v>57</v>
      </c>
      <c r="K22" s="323" t="s">
        <v>58</v>
      </c>
      <c r="L22" s="323" t="s">
        <v>59</v>
      </c>
      <c r="M22" s="323"/>
      <c r="N22" s="325" t="s">
        <v>60</v>
      </c>
    </row>
    <row r="23" spans="1:14" ht="6.75" customHeight="1">
      <c r="A23" s="326"/>
      <c r="B23" s="328"/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6"/>
    </row>
    <row r="24" spans="1:14" ht="6.75" customHeight="1">
      <c r="A24" s="41"/>
      <c r="B24" s="41"/>
      <c r="C24" s="44"/>
      <c r="D24" s="39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7.100000000000001" customHeight="1">
      <c r="A25" s="41" t="s">
        <v>330</v>
      </c>
      <c r="B25" s="153">
        <v>22</v>
      </c>
      <c r="C25" s="145" t="s">
        <v>322</v>
      </c>
      <c r="D25" s="308" t="s">
        <v>319</v>
      </c>
      <c r="E25" s="308"/>
      <c r="F25" s="165" t="s">
        <v>319</v>
      </c>
      <c r="G25" s="165" t="s">
        <v>319</v>
      </c>
      <c r="H25" s="308" t="s">
        <v>319</v>
      </c>
      <c r="I25" s="308"/>
      <c r="J25" s="165" t="s">
        <v>319</v>
      </c>
      <c r="K25" s="165" t="s">
        <v>319</v>
      </c>
      <c r="L25" s="308" t="s">
        <v>319</v>
      </c>
      <c r="M25" s="308"/>
      <c r="N25" s="166" t="s">
        <v>319</v>
      </c>
    </row>
    <row r="26" spans="1:14" ht="17.100000000000001" customHeight="1">
      <c r="A26" s="41"/>
      <c r="B26" s="153">
        <v>23</v>
      </c>
      <c r="C26" s="145">
        <f t="shared" ref="C26:C31" si="1">SUM(D26:N26)</f>
        <v>142</v>
      </c>
      <c r="D26" s="308">
        <v>57</v>
      </c>
      <c r="E26" s="308"/>
      <c r="F26" s="165">
        <v>11</v>
      </c>
      <c r="G26" s="165">
        <v>16</v>
      </c>
      <c r="H26" s="308">
        <v>10</v>
      </c>
      <c r="I26" s="308"/>
      <c r="J26" s="165">
        <v>18</v>
      </c>
      <c r="K26" s="165">
        <v>13</v>
      </c>
      <c r="L26" s="308">
        <v>11</v>
      </c>
      <c r="M26" s="308"/>
      <c r="N26" s="166">
        <v>6</v>
      </c>
    </row>
    <row r="27" spans="1:14" ht="17.100000000000001" customHeight="1">
      <c r="A27" s="41"/>
      <c r="B27" s="153">
        <v>24</v>
      </c>
      <c r="C27" s="145">
        <f t="shared" si="1"/>
        <v>120</v>
      </c>
      <c r="D27" s="308">
        <v>49</v>
      </c>
      <c r="E27" s="308"/>
      <c r="F27" s="166">
        <v>13</v>
      </c>
      <c r="G27" s="166">
        <v>13</v>
      </c>
      <c r="H27" s="309">
        <v>8</v>
      </c>
      <c r="I27" s="309"/>
      <c r="J27" s="166">
        <v>8</v>
      </c>
      <c r="K27" s="166">
        <v>12</v>
      </c>
      <c r="L27" s="309">
        <v>10</v>
      </c>
      <c r="M27" s="309"/>
      <c r="N27" s="166">
        <v>7</v>
      </c>
    </row>
    <row r="28" spans="1:14" ht="17.100000000000001" customHeight="1">
      <c r="A28" s="41"/>
      <c r="B28" s="153">
        <v>25</v>
      </c>
      <c r="C28" s="145">
        <f t="shared" si="1"/>
        <v>88</v>
      </c>
      <c r="D28" s="308">
        <v>29</v>
      </c>
      <c r="E28" s="308"/>
      <c r="F28" s="166">
        <v>11</v>
      </c>
      <c r="G28" s="166">
        <v>10</v>
      </c>
      <c r="H28" s="309">
        <v>6</v>
      </c>
      <c r="I28" s="309"/>
      <c r="J28" s="166">
        <v>11</v>
      </c>
      <c r="K28" s="166">
        <v>8</v>
      </c>
      <c r="L28" s="309">
        <v>6</v>
      </c>
      <c r="M28" s="309"/>
      <c r="N28" s="166">
        <v>7</v>
      </c>
    </row>
    <row r="29" spans="1:14" ht="17.100000000000001" customHeight="1">
      <c r="A29" s="41"/>
      <c r="B29" s="153">
        <v>26</v>
      </c>
      <c r="C29" s="145">
        <f t="shared" si="1"/>
        <v>83</v>
      </c>
      <c r="D29" s="308">
        <v>23</v>
      </c>
      <c r="E29" s="308"/>
      <c r="F29" s="166">
        <v>9</v>
      </c>
      <c r="G29" s="166">
        <v>15</v>
      </c>
      <c r="H29" s="309">
        <v>8</v>
      </c>
      <c r="I29" s="309"/>
      <c r="J29" s="166">
        <v>8</v>
      </c>
      <c r="K29" s="166">
        <v>5</v>
      </c>
      <c r="L29" s="309">
        <v>6</v>
      </c>
      <c r="M29" s="309"/>
      <c r="N29" s="166">
        <v>9</v>
      </c>
    </row>
    <row r="30" spans="1:14" ht="17.100000000000001" customHeight="1">
      <c r="A30" s="41"/>
      <c r="B30" s="153">
        <v>27</v>
      </c>
      <c r="C30" s="145">
        <f t="shared" si="1"/>
        <v>104</v>
      </c>
      <c r="D30" s="308">
        <v>32</v>
      </c>
      <c r="E30" s="308"/>
      <c r="F30" s="166">
        <v>8</v>
      </c>
      <c r="G30" s="166">
        <v>18</v>
      </c>
      <c r="H30" s="309">
        <v>7</v>
      </c>
      <c r="I30" s="309"/>
      <c r="J30" s="166">
        <v>14</v>
      </c>
      <c r="K30" s="166">
        <v>8</v>
      </c>
      <c r="L30" s="309">
        <v>7</v>
      </c>
      <c r="M30" s="309"/>
      <c r="N30" s="166">
        <v>10</v>
      </c>
    </row>
    <row r="31" spans="1:14" ht="17.100000000000001" customHeight="1">
      <c r="A31" s="41"/>
      <c r="B31" s="153">
        <v>28</v>
      </c>
      <c r="C31" s="145">
        <f t="shared" si="1"/>
        <v>108</v>
      </c>
      <c r="D31" s="308">
        <v>46</v>
      </c>
      <c r="E31" s="308"/>
      <c r="F31" s="166">
        <v>4</v>
      </c>
      <c r="G31" s="166">
        <v>13</v>
      </c>
      <c r="H31" s="309">
        <v>11</v>
      </c>
      <c r="I31" s="309"/>
      <c r="J31" s="166">
        <v>10</v>
      </c>
      <c r="K31" s="166">
        <v>8</v>
      </c>
      <c r="L31" s="309">
        <v>7</v>
      </c>
      <c r="M31" s="309"/>
      <c r="N31" s="166">
        <v>9</v>
      </c>
    </row>
    <row r="32" spans="1:14" ht="17.100000000000001" customHeight="1">
      <c r="A32" s="41"/>
      <c r="B32" s="153">
        <v>29</v>
      </c>
      <c r="C32" s="154">
        <f>SUM(D32:N32)</f>
        <v>114</v>
      </c>
      <c r="D32" s="308">
        <v>37</v>
      </c>
      <c r="E32" s="308"/>
      <c r="F32" s="166">
        <v>9</v>
      </c>
      <c r="G32" s="166">
        <v>14</v>
      </c>
      <c r="H32" s="309">
        <v>14</v>
      </c>
      <c r="I32" s="309"/>
      <c r="J32" s="166">
        <v>12</v>
      </c>
      <c r="K32" s="166">
        <v>10</v>
      </c>
      <c r="L32" s="309">
        <v>5</v>
      </c>
      <c r="M32" s="309"/>
      <c r="N32" s="166">
        <v>13</v>
      </c>
    </row>
    <row r="33" spans="1:14" ht="17.100000000000001" customHeight="1">
      <c r="A33" s="41"/>
      <c r="B33" s="153">
        <v>30</v>
      </c>
      <c r="C33" s="154">
        <v>124</v>
      </c>
      <c r="D33" s="165"/>
      <c r="E33" s="165">
        <v>20</v>
      </c>
      <c r="F33" s="166">
        <v>13</v>
      </c>
      <c r="G33" s="166">
        <v>22</v>
      </c>
      <c r="H33" s="166"/>
      <c r="I33" s="166">
        <v>17</v>
      </c>
      <c r="J33" s="166">
        <v>14</v>
      </c>
      <c r="K33" s="166">
        <v>18</v>
      </c>
      <c r="L33" s="166"/>
      <c r="M33" s="166">
        <v>5</v>
      </c>
      <c r="N33" s="166">
        <v>15</v>
      </c>
    </row>
    <row r="34" spans="1:14" ht="6.75" customHeight="1" thickBot="1">
      <c r="A34" s="38"/>
      <c r="B34" s="211"/>
      <c r="C34" s="37"/>
      <c r="D34" s="322"/>
      <c r="E34" s="322"/>
      <c r="F34" s="38"/>
      <c r="G34" s="38"/>
      <c r="H34" s="322"/>
      <c r="I34" s="322"/>
      <c r="J34" s="38"/>
      <c r="K34" s="38"/>
      <c r="L34" s="322"/>
      <c r="M34" s="322"/>
      <c r="N34" s="38"/>
    </row>
    <row r="35" spans="1:14" ht="6.75" customHeight="1" thickTop="1">
      <c r="A35" s="41"/>
      <c r="B35" s="41"/>
      <c r="C35" s="39"/>
      <c r="D35" s="39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13.5" customHeight="1">
      <c r="A36" s="41" t="s">
        <v>243</v>
      </c>
      <c r="B36" s="41"/>
      <c r="C36" s="41"/>
      <c r="D36" s="41" t="s">
        <v>84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ht="13.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 ht="14.25">
      <c r="A38" s="203" t="s">
        <v>85</v>
      </c>
      <c r="B38" s="212"/>
      <c r="C38" s="212"/>
      <c r="D38" s="212"/>
      <c r="E38" s="212"/>
      <c r="F38" s="212"/>
      <c r="G38" s="41"/>
      <c r="H38" s="41"/>
      <c r="I38" s="41"/>
      <c r="J38" s="41"/>
      <c r="K38" s="156"/>
      <c r="L38" s="156"/>
      <c r="M38" s="156"/>
      <c r="N38" s="177" t="s">
        <v>240</v>
      </c>
    </row>
    <row r="39" spans="1:14" ht="6.75" customHeight="1" thickBo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6.75" customHeight="1" thickTop="1">
      <c r="A40" s="313" t="s">
        <v>2</v>
      </c>
      <c r="B40" s="314"/>
      <c r="C40" s="319" t="s">
        <v>8</v>
      </c>
      <c r="D40" s="313"/>
      <c r="E40" s="319" t="s">
        <v>86</v>
      </c>
      <c r="F40" s="313"/>
      <c r="G40" s="319" t="s">
        <v>87</v>
      </c>
      <c r="H40" s="314"/>
      <c r="I40" s="319" t="s">
        <v>88</v>
      </c>
      <c r="J40" s="314"/>
      <c r="K40" s="319" t="s">
        <v>89</v>
      </c>
      <c r="L40" s="314"/>
      <c r="M40" s="319" t="s">
        <v>90</v>
      </c>
      <c r="N40" s="313"/>
    </row>
    <row r="41" spans="1:14" ht="6.75" customHeight="1">
      <c r="A41" s="315"/>
      <c r="B41" s="316"/>
      <c r="C41" s="320"/>
      <c r="D41" s="315"/>
      <c r="E41" s="320"/>
      <c r="F41" s="315"/>
      <c r="G41" s="320"/>
      <c r="H41" s="316"/>
      <c r="I41" s="320"/>
      <c r="J41" s="316"/>
      <c r="K41" s="320"/>
      <c r="L41" s="316"/>
      <c r="M41" s="320"/>
      <c r="N41" s="315"/>
    </row>
    <row r="42" spans="1:14" ht="6.75" customHeight="1">
      <c r="A42" s="315"/>
      <c r="B42" s="316"/>
      <c r="C42" s="320"/>
      <c r="D42" s="315"/>
      <c r="E42" s="320"/>
      <c r="F42" s="315"/>
      <c r="G42" s="320"/>
      <c r="H42" s="316"/>
      <c r="I42" s="320" t="s">
        <v>91</v>
      </c>
      <c r="J42" s="316"/>
      <c r="K42" s="320" t="s">
        <v>91</v>
      </c>
      <c r="L42" s="316"/>
      <c r="M42" s="320"/>
      <c r="N42" s="315"/>
    </row>
    <row r="43" spans="1:14" ht="6.75" customHeight="1">
      <c r="A43" s="317"/>
      <c r="B43" s="318"/>
      <c r="C43" s="321"/>
      <c r="D43" s="317"/>
      <c r="E43" s="321"/>
      <c r="F43" s="317"/>
      <c r="G43" s="321"/>
      <c r="H43" s="318"/>
      <c r="I43" s="321"/>
      <c r="J43" s="318"/>
      <c r="K43" s="321"/>
      <c r="L43" s="318"/>
      <c r="M43" s="321"/>
      <c r="N43" s="317"/>
    </row>
    <row r="44" spans="1:14" ht="6.75" customHeight="1">
      <c r="A44" s="41"/>
      <c r="B44" s="41"/>
      <c r="C44" s="4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1:14" ht="17.100000000000001" customHeight="1">
      <c r="A45" s="41" t="s">
        <v>330</v>
      </c>
      <c r="B45" s="155">
        <v>23</v>
      </c>
      <c r="C45" s="310">
        <f>SUM(E45:N45)</f>
        <v>872</v>
      </c>
      <c r="D45" s="308"/>
      <c r="E45" s="311">
        <v>490</v>
      </c>
      <c r="F45" s="311"/>
      <c r="G45" s="311">
        <v>65</v>
      </c>
      <c r="H45" s="311"/>
      <c r="I45" s="311">
        <v>58</v>
      </c>
      <c r="J45" s="311"/>
      <c r="K45" s="311">
        <v>6</v>
      </c>
      <c r="L45" s="311"/>
      <c r="M45" s="311">
        <v>253</v>
      </c>
      <c r="N45" s="311"/>
    </row>
    <row r="46" spans="1:14" ht="17.100000000000001" customHeight="1">
      <c r="A46" s="41"/>
      <c r="B46" s="155">
        <v>24</v>
      </c>
      <c r="C46" s="310">
        <f t="shared" ref="C46:C51" si="2">SUM(E46:N46)</f>
        <v>905</v>
      </c>
      <c r="D46" s="308"/>
      <c r="E46" s="311">
        <v>505</v>
      </c>
      <c r="F46" s="311"/>
      <c r="G46" s="311">
        <v>62</v>
      </c>
      <c r="H46" s="311"/>
      <c r="I46" s="311">
        <v>59</v>
      </c>
      <c r="J46" s="311"/>
      <c r="K46" s="311">
        <v>8</v>
      </c>
      <c r="L46" s="311"/>
      <c r="M46" s="311">
        <v>271</v>
      </c>
      <c r="N46" s="311"/>
    </row>
    <row r="47" spans="1:14" ht="17.100000000000001" customHeight="1">
      <c r="A47" s="41"/>
      <c r="B47" s="155">
        <v>25</v>
      </c>
      <c r="C47" s="310">
        <f t="shared" si="2"/>
        <v>874</v>
      </c>
      <c r="D47" s="308"/>
      <c r="E47" s="311">
        <v>493</v>
      </c>
      <c r="F47" s="311"/>
      <c r="G47" s="311">
        <v>59</v>
      </c>
      <c r="H47" s="311"/>
      <c r="I47" s="311">
        <v>58</v>
      </c>
      <c r="J47" s="311"/>
      <c r="K47" s="311">
        <v>9</v>
      </c>
      <c r="L47" s="311"/>
      <c r="M47" s="311">
        <v>255</v>
      </c>
      <c r="N47" s="311"/>
    </row>
    <row r="48" spans="1:14" ht="17.100000000000001" customHeight="1">
      <c r="A48" s="41"/>
      <c r="B48" s="155">
        <v>26</v>
      </c>
      <c r="C48" s="310">
        <f t="shared" si="2"/>
        <v>867</v>
      </c>
      <c r="D48" s="308"/>
      <c r="E48" s="311">
        <v>472</v>
      </c>
      <c r="F48" s="311"/>
      <c r="G48" s="311">
        <v>53</v>
      </c>
      <c r="H48" s="311"/>
      <c r="I48" s="311">
        <v>56</v>
      </c>
      <c r="J48" s="311"/>
      <c r="K48" s="311">
        <v>8</v>
      </c>
      <c r="L48" s="311"/>
      <c r="M48" s="311">
        <v>278</v>
      </c>
      <c r="N48" s="311"/>
    </row>
    <row r="49" spans="1:14" ht="17.100000000000001" customHeight="1">
      <c r="A49" s="41"/>
      <c r="B49" s="155">
        <v>27</v>
      </c>
      <c r="C49" s="310">
        <f t="shared" si="2"/>
        <v>860</v>
      </c>
      <c r="D49" s="308"/>
      <c r="E49" s="311">
        <v>464</v>
      </c>
      <c r="F49" s="311"/>
      <c r="G49" s="311">
        <v>50</v>
      </c>
      <c r="H49" s="311"/>
      <c r="I49" s="311">
        <v>57</v>
      </c>
      <c r="J49" s="311"/>
      <c r="K49" s="311">
        <v>9</v>
      </c>
      <c r="L49" s="311"/>
      <c r="M49" s="311">
        <v>280</v>
      </c>
      <c r="N49" s="311"/>
    </row>
    <row r="50" spans="1:14" ht="17.100000000000001" customHeight="1">
      <c r="A50" s="41"/>
      <c r="B50" s="155">
        <v>28</v>
      </c>
      <c r="C50" s="310">
        <f t="shared" si="2"/>
        <v>832</v>
      </c>
      <c r="D50" s="308"/>
      <c r="E50" s="311">
        <v>450</v>
      </c>
      <c r="F50" s="311"/>
      <c r="G50" s="311">
        <v>49</v>
      </c>
      <c r="H50" s="311"/>
      <c r="I50" s="311">
        <v>54</v>
      </c>
      <c r="J50" s="311"/>
      <c r="K50" s="311">
        <v>9</v>
      </c>
      <c r="L50" s="311"/>
      <c r="M50" s="311">
        <v>270</v>
      </c>
      <c r="N50" s="311"/>
    </row>
    <row r="51" spans="1:14" ht="17.100000000000001" customHeight="1">
      <c r="A51" s="41"/>
      <c r="B51" s="155">
        <v>29</v>
      </c>
      <c r="C51" s="310">
        <f t="shared" si="2"/>
        <v>834</v>
      </c>
      <c r="D51" s="308"/>
      <c r="E51" s="311">
        <v>445</v>
      </c>
      <c r="F51" s="311"/>
      <c r="G51" s="311">
        <v>47</v>
      </c>
      <c r="H51" s="311"/>
      <c r="I51" s="311">
        <v>53</v>
      </c>
      <c r="J51" s="311"/>
      <c r="K51" s="311">
        <v>11</v>
      </c>
      <c r="L51" s="311"/>
      <c r="M51" s="311">
        <v>278</v>
      </c>
      <c r="N51" s="311"/>
    </row>
    <row r="52" spans="1:14" ht="17.100000000000001" customHeight="1">
      <c r="A52" s="41"/>
      <c r="B52" s="155">
        <v>30</v>
      </c>
      <c r="C52" s="167"/>
      <c r="D52" s="165">
        <v>835</v>
      </c>
      <c r="E52" s="311">
        <v>434</v>
      </c>
      <c r="F52" s="311"/>
      <c r="G52" s="311">
        <v>48</v>
      </c>
      <c r="H52" s="311"/>
      <c r="I52" s="311">
        <v>53</v>
      </c>
      <c r="J52" s="311"/>
      <c r="K52" s="311">
        <v>11</v>
      </c>
      <c r="L52" s="311"/>
      <c r="M52" s="311">
        <v>289</v>
      </c>
      <c r="N52" s="311"/>
    </row>
    <row r="53" spans="1:14" ht="6" customHeight="1" thickBot="1">
      <c r="A53" s="38"/>
      <c r="B53" s="38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ht="6.75" customHeight="1" thickTop="1">
      <c r="A54" s="39"/>
      <c r="B54" s="39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</row>
    <row r="55" spans="1:14" ht="13.5" customHeight="1">
      <c r="A55" s="41" t="s">
        <v>329</v>
      </c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>
      <c r="A56" s="41"/>
      <c r="B56" s="41"/>
      <c r="C56" s="41"/>
      <c r="D56" s="41"/>
      <c r="E56" s="39"/>
      <c r="F56" s="39"/>
      <c r="G56" s="39"/>
      <c r="H56" s="39"/>
      <c r="I56" s="39"/>
      <c r="J56" s="39"/>
      <c r="K56" s="39"/>
      <c r="L56" s="39"/>
      <c r="M56" s="39"/>
      <c r="N56" s="39"/>
    </row>
    <row r="57" spans="1:14" ht="13.5" customHeight="1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</row>
    <row r="58" spans="1:14" ht="6.75" customHeight="1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</row>
    <row r="59" spans="1:14" ht="13.5" customHeight="1">
      <c r="A59" s="115"/>
      <c r="B59" s="115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</row>
    <row r="60" spans="1:14" ht="13.5" customHeight="1">
      <c r="A60" s="115"/>
      <c r="B60" s="115"/>
      <c r="C60" s="117"/>
      <c r="D60" s="117"/>
      <c r="E60" s="115"/>
      <c r="F60" s="115"/>
      <c r="G60" s="115"/>
      <c r="H60" s="115"/>
      <c r="I60" s="116"/>
      <c r="J60" s="116"/>
      <c r="K60" s="116"/>
      <c r="L60" s="116"/>
      <c r="M60" s="116"/>
      <c r="N60" s="116"/>
    </row>
    <row r="61" spans="1:14" ht="13.5" customHeight="1">
      <c r="A61" s="115"/>
      <c r="B61" s="115"/>
      <c r="C61" s="117"/>
      <c r="D61" s="117"/>
      <c r="E61" s="115"/>
      <c r="F61" s="115"/>
      <c r="G61" s="115"/>
      <c r="H61" s="115"/>
      <c r="I61" s="116"/>
      <c r="J61" s="116"/>
      <c r="K61" s="116"/>
      <c r="L61" s="116"/>
      <c r="M61" s="116"/>
      <c r="N61" s="116"/>
    </row>
    <row r="62" spans="1:14" ht="6.75" customHeight="1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</row>
    <row r="63" spans="1:14" ht="12.75" customHeight="1">
      <c r="A63" s="114"/>
      <c r="B63" s="118"/>
      <c r="C63" s="165"/>
      <c r="D63" s="165"/>
      <c r="E63" s="168"/>
      <c r="F63" s="168"/>
      <c r="G63" s="168"/>
      <c r="H63" s="168"/>
      <c r="I63" s="165"/>
      <c r="J63" s="165"/>
      <c r="K63" s="168"/>
      <c r="L63" s="168"/>
      <c r="M63" s="168"/>
      <c r="N63" s="168"/>
    </row>
    <row r="64" spans="1:14" ht="12.75" customHeight="1">
      <c r="A64" s="114"/>
      <c r="B64" s="118"/>
      <c r="C64" s="165"/>
      <c r="D64" s="165"/>
      <c r="E64" s="168"/>
      <c r="F64" s="168"/>
      <c r="G64" s="168"/>
      <c r="H64" s="168"/>
      <c r="I64" s="165"/>
      <c r="J64" s="165"/>
      <c r="K64" s="168"/>
      <c r="L64" s="168"/>
      <c r="M64" s="168"/>
      <c r="N64" s="168"/>
    </row>
    <row r="65" spans="1:14" ht="12.75" customHeight="1">
      <c r="A65" s="114"/>
      <c r="B65" s="118"/>
      <c r="C65" s="165"/>
      <c r="D65" s="165"/>
      <c r="E65" s="168"/>
      <c r="F65" s="168"/>
      <c r="G65" s="168"/>
      <c r="H65" s="168"/>
      <c r="I65" s="165"/>
      <c r="J65" s="165"/>
      <c r="K65" s="168"/>
      <c r="L65" s="168"/>
      <c r="M65" s="168"/>
      <c r="N65" s="168"/>
    </row>
    <row r="66" spans="1:14" ht="12.75" customHeight="1">
      <c r="A66" s="114"/>
      <c r="B66" s="118"/>
      <c r="C66" s="165"/>
      <c r="D66" s="165"/>
      <c r="E66" s="168"/>
      <c r="F66" s="168"/>
      <c r="G66" s="168"/>
      <c r="H66" s="168"/>
      <c r="I66" s="165"/>
      <c r="J66" s="165"/>
      <c r="K66" s="168"/>
      <c r="L66" s="168"/>
      <c r="M66" s="168"/>
      <c r="N66" s="168"/>
    </row>
    <row r="67" spans="1:14" ht="12.75" customHeight="1">
      <c r="A67" s="114"/>
      <c r="B67" s="118"/>
      <c r="C67" s="165"/>
      <c r="D67" s="165"/>
      <c r="E67" s="168"/>
      <c r="F67" s="168"/>
      <c r="G67" s="168"/>
      <c r="H67" s="168"/>
      <c r="I67" s="165"/>
      <c r="J67" s="165"/>
      <c r="K67" s="168"/>
      <c r="L67" s="168"/>
      <c r="M67" s="168"/>
      <c r="N67" s="168"/>
    </row>
    <row r="68" spans="1:14" ht="12.75" customHeight="1">
      <c r="A68" s="114"/>
      <c r="B68" s="118"/>
      <c r="C68" s="165"/>
      <c r="D68" s="165"/>
      <c r="E68" s="168"/>
      <c r="F68" s="168"/>
      <c r="G68" s="168"/>
      <c r="H68" s="168"/>
      <c r="I68" s="165"/>
      <c r="J68" s="165"/>
      <c r="K68" s="168"/>
      <c r="L68" s="168"/>
      <c r="M68" s="168"/>
      <c r="N68" s="168"/>
    </row>
    <row r="69" spans="1:14" ht="12.75" customHeight="1">
      <c r="A69" s="114"/>
      <c r="B69" s="118"/>
      <c r="C69" s="165"/>
      <c r="D69" s="165"/>
      <c r="E69" s="168"/>
      <c r="F69" s="168"/>
      <c r="G69" s="168"/>
      <c r="H69" s="168"/>
      <c r="I69" s="165"/>
      <c r="J69" s="165"/>
      <c r="K69" s="168"/>
      <c r="L69" s="168"/>
      <c r="M69" s="168"/>
      <c r="N69" s="168"/>
    </row>
    <row r="70" spans="1:14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</row>
  </sheetData>
  <mergeCells count="130">
    <mergeCell ref="A5:B5"/>
    <mergeCell ref="D5:E5"/>
    <mergeCell ref="H5:I5"/>
    <mergeCell ref="L5:M5"/>
    <mergeCell ref="D9:E9"/>
    <mergeCell ref="H9:I9"/>
    <mergeCell ref="L9:M9"/>
    <mergeCell ref="D8:E8"/>
    <mergeCell ref="H8:I8"/>
    <mergeCell ref="L8:M8"/>
    <mergeCell ref="D7:E7"/>
    <mergeCell ref="H7:I7"/>
    <mergeCell ref="L7:M7"/>
    <mergeCell ref="D12:E12"/>
    <mergeCell ref="H12:I12"/>
    <mergeCell ref="L12:M12"/>
    <mergeCell ref="D11:E11"/>
    <mergeCell ref="H11:I11"/>
    <mergeCell ref="L11:M11"/>
    <mergeCell ref="D10:E10"/>
    <mergeCell ref="H10:I10"/>
    <mergeCell ref="L10:M10"/>
    <mergeCell ref="D16:E16"/>
    <mergeCell ref="H16:I16"/>
    <mergeCell ref="L16:M16"/>
    <mergeCell ref="D14:E14"/>
    <mergeCell ref="H14:I14"/>
    <mergeCell ref="L14:M14"/>
    <mergeCell ref="D13:E13"/>
    <mergeCell ref="H13:I13"/>
    <mergeCell ref="L13:M13"/>
    <mergeCell ref="H22:I23"/>
    <mergeCell ref="J22:J23"/>
    <mergeCell ref="K22:K23"/>
    <mergeCell ref="L22:M23"/>
    <mergeCell ref="N22:N23"/>
    <mergeCell ref="A22:B23"/>
    <mergeCell ref="C22:C23"/>
    <mergeCell ref="D22:E23"/>
    <mergeCell ref="F22:F23"/>
    <mergeCell ref="G22:G23"/>
    <mergeCell ref="D34:E34"/>
    <mergeCell ref="H34:I34"/>
    <mergeCell ref="L34:M34"/>
    <mergeCell ref="D30:E30"/>
    <mergeCell ref="H30:I30"/>
    <mergeCell ref="L30:M30"/>
    <mergeCell ref="D28:E28"/>
    <mergeCell ref="H28:I28"/>
    <mergeCell ref="L28:M28"/>
    <mergeCell ref="D29:E29"/>
    <mergeCell ref="H29:I29"/>
    <mergeCell ref="L29:M29"/>
    <mergeCell ref="A40:B43"/>
    <mergeCell ref="C40:D43"/>
    <mergeCell ref="E40:F43"/>
    <mergeCell ref="G40:H43"/>
    <mergeCell ref="I40:J41"/>
    <mergeCell ref="K40:L41"/>
    <mergeCell ref="M40:N43"/>
    <mergeCell ref="I42:J43"/>
    <mergeCell ref="K42:L43"/>
    <mergeCell ref="G46:H46"/>
    <mergeCell ref="I46:J46"/>
    <mergeCell ref="K46:L46"/>
    <mergeCell ref="M45:N45"/>
    <mergeCell ref="C46:D46"/>
    <mergeCell ref="E46:F46"/>
    <mergeCell ref="M46:N46"/>
    <mergeCell ref="C45:D45"/>
    <mergeCell ref="E45:F45"/>
    <mergeCell ref="G45:H45"/>
    <mergeCell ref="I45:J45"/>
    <mergeCell ref="K45:L45"/>
    <mergeCell ref="C54:D54"/>
    <mergeCell ref="E54:F54"/>
    <mergeCell ref="G54:H54"/>
    <mergeCell ref="I54:J54"/>
    <mergeCell ref="K54:L54"/>
    <mergeCell ref="M54:N54"/>
    <mergeCell ref="C49:D49"/>
    <mergeCell ref="E49:F49"/>
    <mergeCell ref="G49:H49"/>
    <mergeCell ref="I49:J49"/>
    <mergeCell ref="K49:L49"/>
    <mergeCell ref="M49:N49"/>
    <mergeCell ref="C51:D51"/>
    <mergeCell ref="E51:F51"/>
    <mergeCell ref="G51:H51"/>
    <mergeCell ref="I51:J51"/>
    <mergeCell ref="K51:L51"/>
    <mergeCell ref="E52:F52"/>
    <mergeCell ref="G52:H52"/>
    <mergeCell ref="I52:J52"/>
    <mergeCell ref="K52:L52"/>
    <mergeCell ref="M52:N52"/>
    <mergeCell ref="C47:D47"/>
    <mergeCell ref="E47:F47"/>
    <mergeCell ref="G47:H47"/>
    <mergeCell ref="I47:J47"/>
    <mergeCell ref="K47:L47"/>
    <mergeCell ref="M51:N51"/>
    <mergeCell ref="C50:D50"/>
    <mergeCell ref="E50:F50"/>
    <mergeCell ref="G50:H50"/>
    <mergeCell ref="I50:J50"/>
    <mergeCell ref="K50:L50"/>
    <mergeCell ref="M50:N50"/>
    <mergeCell ref="C48:D48"/>
    <mergeCell ref="E48:F48"/>
    <mergeCell ref="G48:H48"/>
    <mergeCell ref="I48:J48"/>
    <mergeCell ref="K48:L48"/>
    <mergeCell ref="M48:N48"/>
    <mergeCell ref="M47:N47"/>
    <mergeCell ref="D25:E25"/>
    <mergeCell ref="H25:I25"/>
    <mergeCell ref="L25:M25"/>
    <mergeCell ref="D31:E31"/>
    <mergeCell ref="D32:E32"/>
    <mergeCell ref="L31:M31"/>
    <mergeCell ref="L32:M32"/>
    <mergeCell ref="H31:I31"/>
    <mergeCell ref="H32:I32"/>
    <mergeCell ref="D26:E26"/>
    <mergeCell ref="H26:I26"/>
    <mergeCell ref="L26:M26"/>
    <mergeCell ref="D27:E27"/>
    <mergeCell ref="H27:I27"/>
    <mergeCell ref="L27:M2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70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zoomScaleNormal="100" zoomScaleSheetLayoutView="100" workbookViewId="0"/>
  </sheetViews>
  <sheetFormatPr defaultRowHeight="13.5"/>
  <cols>
    <col min="1" max="2" width="4.375" customWidth="1"/>
    <col min="3" max="3" width="8.75" customWidth="1"/>
    <col min="4" max="5" width="4.375" customWidth="1"/>
    <col min="6" max="7" width="8.75" customWidth="1"/>
    <col min="8" max="9" width="4.375" customWidth="1"/>
    <col min="10" max="11" width="8.75" customWidth="1"/>
    <col min="12" max="13" width="4.375" customWidth="1"/>
    <col min="14" max="14" width="8.75" customWidth="1"/>
    <col min="15" max="15" width="2.625" customWidth="1"/>
    <col min="16" max="16" width="3" customWidth="1"/>
    <col min="17" max="18" width="4" customWidth="1"/>
    <col min="19" max="19" width="9" customWidth="1"/>
    <col min="20" max="20" width="7.5" customWidth="1"/>
    <col min="21" max="22" width="4.5" customWidth="1"/>
    <col min="23" max="24" width="8" customWidth="1"/>
    <col min="25" max="25" width="8.75" customWidth="1"/>
    <col min="26" max="26" width="8.5" customWidth="1"/>
    <col min="27" max="30" width="4" customWidth="1"/>
  </cols>
  <sheetData>
    <row r="1" spans="1:31">
      <c r="A1" s="25" t="s">
        <v>50</v>
      </c>
      <c r="B1" s="25"/>
      <c r="C1" s="2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"/>
      <c r="AA1" s="25"/>
      <c r="AB1" s="25"/>
      <c r="AC1" s="25"/>
      <c r="AD1" s="90" t="s">
        <v>241</v>
      </c>
    </row>
    <row r="2" spans="1:3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ht="14.25">
      <c r="A3" s="2" t="s">
        <v>51</v>
      </c>
      <c r="B3" s="1"/>
      <c r="C3" s="1"/>
      <c r="D3" s="1"/>
      <c r="E3" s="1"/>
      <c r="F3" s="1"/>
      <c r="G3" s="1"/>
      <c r="H3" s="1"/>
      <c r="I3" s="1"/>
      <c r="J3" s="1"/>
      <c r="K3" s="25"/>
      <c r="L3" s="25"/>
      <c r="M3" s="25"/>
      <c r="N3" s="90" t="s">
        <v>240</v>
      </c>
      <c r="O3" s="2" t="s">
        <v>52</v>
      </c>
      <c r="P3" s="26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1" ht="6.7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1" ht="13.5" customHeight="1" thickTop="1">
      <c r="A5" s="439" t="s">
        <v>2</v>
      </c>
      <c r="B5" s="440"/>
      <c r="C5" s="27" t="s">
        <v>8</v>
      </c>
      <c r="D5" s="441" t="s">
        <v>53</v>
      </c>
      <c r="E5" s="439"/>
      <c r="F5" s="27" t="s">
        <v>54</v>
      </c>
      <c r="G5" s="28" t="s">
        <v>55</v>
      </c>
      <c r="H5" s="441" t="s">
        <v>56</v>
      </c>
      <c r="I5" s="439"/>
      <c r="J5" s="27" t="s">
        <v>57</v>
      </c>
      <c r="K5" s="27" t="s">
        <v>58</v>
      </c>
      <c r="L5" s="441" t="s">
        <v>59</v>
      </c>
      <c r="M5" s="439"/>
      <c r="N5" s="27" t="s">
        <v>60</v>
      </c>
      <c r="O5" s="398" t="s">
        <v>2</v>
      </c>
      <c r="P5" s="399"/>
      <c r="Q5" s="442" t="s">
        <v>26</v>
      </c>
      <c r="R5" s="443"/>
      <c r="S5" s="444"/>
      <c r="T5" s="442" t="s">
        <v>61</v>
      </c>
      <c r="U5" s="443"/>
      <c r="V5" s="444"/>
      <c r="W5" s="442" t="s">
        <v>62</v>
      </c>
      <c r="X5" s="443"/>
      <c r="Y5" s="444"/>
      <c r="Z5" s="445" t="s">
        <v>63</v>
      </c>
      <c r="AA5" s="446"/>
      <c r="AB5" s="446"/>
      <c r="AC5" s="446"/>
      <c r="AD5" s="446"/>
    </row>
    <row r="6" spans="1:31" ht="6.75" customHeight="1">
      <c r="A6" s="1"/>
      <c r="B6" s="1"/>
      <c r="C6" s="29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400"/>
      <c r="P6" s="401"/>
      <c r="Q6" s="435" t="s">
        <v>64</v>
      </c>
      <c r="R6" s="447"/>
      <c r="S6" s="449" t="s">
        <v>65</v>
      </c>
      <c r="T6" s="449" t="s">
        <v>64</v>
      </c>
      <c r="U6" s="435" t="s">
        <v>65</v>
      </c>
      <c r="V6" s="447"/>
      <c r="W6" s="451" t="s">
        <v>66</v>
      </c>
      <c r="X6" s="451" t="s">
        <v>67</v>
      </c>
      <c r="Y6" s="452" t="s">
        <v>68</v>
      </c>
      <c r="Z6" s="451" t="s">
        <v>69</v>
      </c>
      <c r="AA6" s="451" t="s">
        <v>70</v>
      </c>
      <c r="AB6" s="451"/>
      <c r="AC6" s="435" t="s">
        <v>71</v>
      </c>
      <c r="AD6" s="436"/>
      <c r="AE6" s="5"/>
    </row>
    <row r="7" spans="1:31" ht="6.75" customHeight="1">
      <c r="A7" s="417" t="s">
        <v>72</v>
      </c>
      <c r="B7" s="406">
        <v>20</v>
      </c>
      <c r="C7" s="339">
        <f t="shared" ref="C7" si="0">SUM(D7:N7)</f>
        <v>0</v>
      </c>
      <c r="D7" s="418"/>
      <c r="E7" s="418"/>
      <c r="F7" s="414"/>
      <c r="G7" s="414"/>
      <c r="H7" s="414"/>
      <c r="I7" s="414"/>
      <c r="J7" s="414"/>
      <c r="K7" s="414"/>
      <c r="L7" s="414"/>
      <c r="M7" s="414"/>
      <c r="N7" s="414"/>
      <c r="O7" s="402"/>
      <c r="P7" s="403"/>
      <c r="Q7" s="437"/>
      <c r="R7" s="448"/>
      <c r="S7" s="450"/>
      <c r="T7" s="450"/>
      <c r="U7" s="437"/>
      <c r="V7" s="448"/>
      <c r="W7" s="451"/>
      <c r="X7" s="451"/>
      <c r="Y7" s="453"/>
      <c r="Z7" s="451"/>
      <c r="AA7" s="451"/>
      <c r="AB7" s="451"/>
      <c r="AC7" s="437"/>
      <c r="AD7" s="438"/>
      <c r="AE7" s="5"/>
    </row>
    <row r="8" spans="1:31" ht="6.75" customHeight="1">
      <c r="A8" s="417"/>
      <c r="B8" s="406"/>
      <c r="C8" s="339"/>
      <c r="D8" s="418"/>
      <c r="E8" s="418"/>
      <c r="F8" s="414"/>
      <c r="G8" s="414"/>
      <c r="H8" s="414"/>
      <c r="I8" s="414"/>
      <c r="J8" s="414"/>
      <c r="K8" s="414"/>
      <c r="L8" s="414"/>
      <c r="M8" s="414"/>
      <c r="N8" s="414"/>
      <c r="O8" s="6"/>
      <c r="P8" s="6"/>
      <c r="Q8" s="13"/>
      <c r="R8" s="7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1" ht="12.75" customHeight="1">
      <c r="A9" s="1"/>
      <c r="B9" s="95">
        <v>21</v>
      </c>
      <c r="C9" s="102">
        <f t="shared" ref="C9" si="1">SUM(D9:N9)</f>
        <v>0</v>
      </c>
      <c r="D9" s="374"/>
      <c r="E9" s="374"/>
      <c r="F9" s="34"/>
      <c r="G9" s="34"/>
      <c r="H9" s="336"/>
      <c r="I9" s="336"/>
      <c r="J9" s="34"/>
      <c r="K9" s="34"/>
      <c r="L9" s="336"/>
      <c r="M9" s="336"/>
      <c r="N9" s="34"/>
      <c r="O9" s="6" t="s">
        <v>73</v>
      </c>
      <c r="P9" s="35">
        <v>15</v>
      </c>
      <c r="Q9" s="380">
        <v>5093</v>
      </c>
      <c r="R9" s="432"/>
      <c r="S9" s="91">
        <v>11615</v>
      </c>
      <c r="T9" s="96">
        <v>64.2</v>
      </c>
      <c r="U9" s="433">
        <v>45</v>
      </c>
      <c r="V9" s="433"/>
      <c r="W9" s="91">
        <v>634364</v>
      </c>
      <c r="X9" s="91">
        <v>619559</v>
      </c>
      <c r="Y9" s="97">
        <f t="shared" ref="Y9:Y13" si="2">(X9/W9)*100</f>
        <v>97.66616642810753</v>
      </c>
      <c r="Z9" s="91">
        <v>530000</v>
      </c>
      <c r="AA9" s="378">
        <v>12300</v>
      </c>
      <c r="AB9" s="378"/>
      <c r="AC9" s="431">
        <f>(W9/Q9)*1000</f>
        <v>124556.05733359513</v>
      </c>
      <c r="AD9" s="431"/>
    </row>
    <row r="10" spans="1:31" ht="12.75" customHeight="1">
      <c r="A10" s="1"/>
      <c r="B10" s="95">
        <v>22</v>
      </c>
      <c r="C10" s="102">
        <f t="shared" ref="C10" si="3">SUM(D10:N10)</f>
        <v>0</v>
      </c>
      <c r="D10" s="374"/>
      <c r="E10" s="374"/>
      <c r="F10" s="34"/>
      <c r="G10" s="34"/>
      <c r="H10" s="336"/>
      <c r="I10" s="336"/>
      <c r="J10" s="34"/>
      <c r="K10" s="34"/>
      <c r="L10" s="336"/>
      <c r="M10" s="336"/>
      <c r="N10" s="34"/>
      <c r="O10" s="6"/>
      <c r="P10" s="10">
        <v>16</v>
      </c>
      <c r="Q10" s="380">
        <v>5209</v>
      </c>
      <c r="R10" s="432"/>
      <c r="S10" s="91">
        <v>11832</v>
      </c>
      <c r="T10" s="96">
        <v>65.599999999999994</v>
      </c>
      <c r="U10" s="433">
        <v>46.4</v>
      </c>
      <c r="V10" s="433"/>
      <c r="W10" s="91">
        <v>647496</v>
      </c>
      <c r="X10" s="91">
        <v>628821</v>
      </c>
      <c r="Y10" s="97">
        <f t="shared" si="2"/>
        <v>97.115812298454358</v>
      </c>
      <c r="Z10" s="91">
        <v>530000</v>
      </c>
      <c r="AA10" s="378">
        <v>12300</v>
      </c>
      <c r="AB10" s="378"/>
      <c r="AC10" s="431">
        <f>(W10/Q10)*1000</f>
        <v>124303.32117488961</v>
      </c>
      <c r="AD10" s="431"/>
    </row>
    <row r="11" spans="1:31" ht="12.75" customHeight="1">
      <c r="A11" s="1"/>
      <c r="B11" s="95">
        <v>23</v>
      </c>
      <c r="C11" s="102">
        <f t="shared" ref="C11" si="4">SUM(D11:N11)</f>
        <v>0</v>
      </c>
      <c r="D11" s="374"/>
      <c r="E11" s="374"/>
      <c r="F11" s="34"/>
      <c r="G11" s="34"/>
      <c r="H11" s="336"/>
      <c r="I11" s="336"/>
      <c r="J11" s="34"/>
      <c r="K11" s="34"/>
      <c r="L11" s="336"/>
      <c r="M11" s="336"/>
      <c r="N11" s="34"/>
      <c r="O11" s="6"/>
      <c r="P11" s="10">
        <v>17</v>
      </c>
      <c r="Q11" s="380">
        <v>5360</v>
      </c>
      <c r="R11" s="432"/>
      <c r="S11" s="91">
        <v>11991</v>
      </c>
      <c r="T11" s="96">
        <v>66.3</v>
      </c>
      <c r="U11" s="433">
        <v>46.8</v>
      </c>
      <c r="V11" s="433"/>
      <c r="W11" s="91">
        <v>819894</v>
      </c>
      <c r="X11" s="91">
        <v>791796</v>
      </c>
      <c r="Y11" s="97">
        <f t="shared" si="2"/>
        <v>96.572971628039724</v>
      </c>
      <c r="Z11" s="91">
        <v>530000</v>
      </c>
      <c r="AA11" s="378">
        <v>16200</v>
      </c>
      <c r="AB11" s="378"/>
      <c r="AC11" s="434">
        <f>(W11/Q11)*1000+1382</f>
        <v>154347.29850746266</v>
      </c>
      <c r="AD11" s="434"/>
    </row>
    <row r="12" spans="1:31" ht="12.75" customHeight="1">
      <c r="A12" s="1"/>
      <c r="B12" s="95">
        <v>24</v>
      </c>
      <c r="C12" s="102">
        <f t="shared" ref="C12" si="5">SUM(D12:N12)</f>
        <v>0</v>
      </c>
      <c r="D12" s="374"/>
      <c r="E12" s="374"/>
      <c r="F12" s="34"/>
      <c r="G12" s="34"/>
      <c r="H12" s="336"/>
      <c r="I12" s="336"/>
      <c r="J12" s="34"/>
      <c r="K12" s="34"/>
      <c r="L12" s="336"/>
      <c r="M12" s="336"/>
      <c r="N12" s="34"/>
      <c r="O12" s="6"/>
      <c r="P12" s="10">
        <v>18</v>
      </c>
      <c r="Q12" s="380">
        <v>5366</v>
      </c>
      <c r="R12" s="432"/>
      <c r="S12" s="91">
        <v>11780</v>
      </c>
      <c r="T12" s="96">
        <v>66</v>
      </c>
      <c r="U12" s="433">
        <v>46.8</v>
      </c>
      <c r="V12" s="433"/>
      <c r="W12" s="91">
        <v>791199</v>
      </c>
      <c r="X12" s="91">
        <v>764725</v>
      </c>
      <c r="Y12" s="97">
        <f t="shared" si="2"/>
        <v>96.653939148052515</v>
      </c>
      <c r="Z12" s="91">
        <v>530000</v>
      </c>
      <c r="AA12" s="378">
        <v>16200</v>
      </c>
      <c r="AB12" s="378"/>
      <c r="AC12" s="434">
        <f>(W12/Q12)*1000-684</f>
        <v>146762.7014535967</v>
      </c>
      <c r="AD12" s="434"/>
    </row>
    <row r="13" spans="1:31" ht="12.75" customHeight="1">
      <c r="A13" s="1"/>
      <c r="B13" s="95">
        <v>25</v>
      </c>
      <c r="C13" s="33">
        <f t="shared" ref="C13:C16" si="6">SUM(D13:N13)</f>
        <v>0</v>
      </c>
      <c r="D13" s="374"/>
      <c r="E13" s="374"/>
      <c r="F13" s="34"/>
      <c r="G13" s="34"/>
      <c r="H13" s="336"/>
      <c r="I13" s="336"/>
      <c r="J13" s="34"/>
      <c r="K13" s="34"/>
      <c r="L13" s="336"/>
      <c r="M13" s="336"/>
      <c r="N13" s="34"/>
      <c r="O13" s="6"/>
      <c r="P13" s="35">
        <v>19</v>
      </c>
      <c r="Q13" s="380">
        <v>5384</v>
      </c>
      <c r="R13" s="432"/>
      <c r="S13" s="30">
        <v>11579</v>
      </c>
      <c r="T13" s="31">
        <v>66.400000000000006</v>
      </c>
      <c r="U13" s="433">
        <v>46.8</v>
      </c>
      <c r="V13" s="433"/>
      <c r="W13" s="30">
        <v>791992</v>
      </c>
      <c r="X13" s="30">
        <v>766175</v>
      </c>
      <c r="Y13" s="32">
        <f t="shared" si="2"/>
        <v>96.740244850958092</v>
      </c>
      <c r="Z13" s="30">
        <v>560000</v>
      </c>
      <c r="AA13" s="378">
        <v>16200</v>
      </c>
      <c r="AB13" s="378"/>
      <c r="AC13" s="431">
        <f>(W13/Q13)*1000+549</f>
        <v>147650.04011887073</v>
      </c>
      <c r="AD13" s="431"/>
    </row>
    <row r="14" spans="1:31" ht="12.75" customHeight="1">
      <c r="A14" s="1"/>
      <c r="B14" s="95">
        <v>26</v>
      </c>
      <c r="C14" s="33">
        <f t="shared" si="6"/>
        <v>0</v>
      </c>
      <c r="D14" s="374"/>
      <c r="E14" s="374"/>
      <c r="F14" s="34"/>
      <c r="G14" s="34"/>
      <c r="H14" s="336"/>
      <c r="I14" s="336"/>
      <c r="J14" s="34"/>
      <c r="K14" s="34"/>
      <c r="L14" s="336"/>
      <c r="M14" s="336"/>
      <c r="N14" s="34"/>
      <c r="O14" s="6"/>
      <c r="P14" s="35">
        <v>20</v>
      </c>
      <c r="Q14" s="380">
        <v>4242</v>
      </c>
      <c r="R14" s="432"/>
      <c r="S14" s="91">
        <v>9175</v>
      </c>
      <c r="T14" s="96">
        <v>52.1</v>
      </c>
      <c r="U14" s="433">
        <v>33.4</v>
      </c>
      <c r="V14" s="433"/>
      <c r="W14" s="91">
        <v>457265</v>
      </c>
      <c r="X14" s="91">
        <v>434956</v>
      </c>
      <c r="Y14" s="97">
        <f>(X14/W14)*100</f>
        <v>95.121209801756095</v>
      </c>
      <c r="Z14" s="91">
        <v>470000</v>
      </c>
      <c r="AA14" s="378">
        <v>12000</v>
      </c>
      <c r="AB14" s="378"/>
      <c r="AC14" s="434">
        <f>(W14/Q14)*1000-2894</f>
        <v>104900.67232437529</v>
      </c>
      <c r="AD14" s="434"/>
    </row>
    <row r="15" spans="1:31" ht="12.75" customHeight="1">
      <c r="A15" s="1"/>
      <c r="B15" s="95">
        <v>27</v>
      </c>
      <c r="C15" s="33">
        <f t="shared" si="6"/>
        <v>0</v>
      </c>
      <c r="D15" s="374"/>
      <c r="E15" s="374"/>
      <c r="F15" s="34"/>
      <c r="G15" s="34"/>
      <c r="H15" s="336"/>
      <c r="I15" s="336"/>
      <c r="J15" s="34"/>
      <c r="K15" s="34"/>
      <c r="L15" s="336"/>
      <c r="M15" s="336"/>
      <c r="N15" s="34"/>
      <c r="O15" s="6"/>
      <c r="P15" s="10">
        <v>21</v>
      </c>
      <c r="Q15" s="419"/>
      <c r="R15" s="420"/>
      <c r="S15" s="93"/>
      <c r="T15" s="98"/>
      <c r="U15" s="422"/>
      <c r="V15" s="422"/>
      <c r="W15" s="93"/>
      <c r="X15" s="93"/>
      <c r="Y15" s="99" t="e">
        <f>(X15/W15)*100</f>
        <v>#DIV/0!</v>
      </c>
      <c r="Z15" s="93"/>
      <c r="AA15" s="421"/>
      <c r="AB15" s="421"/>
      <c r="AC15" s="430"/>
      <c r="AD15" s="430"/>
    </row>
    <row r="16" spans="1:31" ht="12.75" customHeight="1">
      <c r="A16" s="1"/>
      <c r="B16" s="95">
        <v>28</v>
      </c>
      <c r="C16" s="33">
        <f t="shared" si="6"/>
        <v>0</v>
      </c>
      <c r="D16" s="374"/>
      <c r="E16" s="374"/>
      <c r="F16" s="34"/>
      <c r="G16" s="34"/>
      <c r="H16" s="336"/>
      <c r="I16" s="336"/>
      <c r="J16" s="34"/>
      <c r="K16" s="34"/>
      <c r="L16" s="336"/>
      <c r="M16" s="336"/>
      <c r="N16" s="34"/>
      <c r="O16" s="6"/>
      <c r="P16" s="10">
        <v>22</v>
      </c>
      <c r="Q16" s="419"/>
      <c r="R16" s="420"/>
      <c r="S16" s="93"/>
      <c r="T16" s="98"/>
      <c r="U16" s="422"/>
      <c r="V16" s="422"/>
      <c r="W16" s="93"/>
      <c r="X16" s="93"/>
      <c r="Y16" s="99" t="e">
        <f>(X16/W16)*100</f>
        <v>#DIV/0!</v>
      </c>
      <c r="Z16" s="93"/>
      <c r="AA16" s="421"/>
      <c r="AB16" s="421"/>
      <c r="AC16" s="430"/>
      <c r="AD16" s="430"/>
    </row>
    <row r="17" spans="1:30" ht="6.75" customHeight="1" thickBot="1">
      <c r="A17" s="4"/>
      <c r="B17" s="36"/>
      <c r="C17" s="37"/>
      <c r="D17" s="322"/>
      <c r="E17" s="322"/>
      <c r="F17" s="38"/>
      <c r="G17" s="38"/>
      <c r="H17" s="322"/>
      <c r="I17" s="322"/>
      <c r="J17" s="38"/>
      <c r="K17" s="38"/>
      <c r="L17" s="322"/>
      <c r="M17" s="322"/>
      <c r="N17" s="38"/>
      <c r="O17" s="6"/>
      <c r="P17" s="423">
        <v>23</v>
      </c>
      <c r="Q17" s="419"/>
      <c r="R17" s="420"/>
      <c r="S17" s="421"/>
      <c r="T17" s="422"/>
      <c r="U17" s="422"/>
      <c r="V17" s="422"/>
      <c r="W17" s="421"/>
      <c r="X17" s="421"/>
      <c r="Y17" s="429" t="e">
        <f>(X17/W17)*100</f>
        <v>#DIV/0!</v>
      </c>
      <c r="Z17" s="421"/>
      <c r="AA17" s="421"/>
      <c r="AB17" s="421"/>
      <c r="AC17" s="430"/>
      <c r="AD17" s="430"/>
    </row>
    <row r="18" spans="1:30" ht="6" customHeight="1" thickTop="1">
      <c r="A18" s="15"/>
      <c r="B18" s="15"/>
      <c r="C18" s="39"/>
      <c r="D18" s="40"/>
      <c r="E18" s="40"/>
      <c r="F18" s="39"/>
      <c r="G18" s="39"/>
      <c r="H18" s="40"/>
      <c r="I18" s="40"/>
      <c r="J18" s="39"/>
      <c r="K18" s="39"/>
      <c r="L18" s="40"/>
      <c r="M18" s="40"/>
      <c r="N18" s="39"/>
      <c r="O18" s="6"/>
      <c r="P18" s="423"/>
      <c r="Q18" s="419"/>
      <c r="R18" s="420"/>
      <c r="S18" s="421"/>
      <c r="T18" s="422"/>
      <c r="U18" s="422"/>
      <c r="V18" s="422"/>
      <c r="W18" s="421"/>
      <c r="X18" s="421"/>
      <c r="Y18" s="429"/>
      <c r="Z18" s="421"/>
      <c r="AA18" s="421"/>
      <c r="AB18" s="421"/>
      <c r="AC18" s="430"/>
      <c r="AD18" s="430"/>
    </row>
    <row r="19" spans="1:30" ht="13.5" customHeight="1">
      <c r="A19" s="1" t="s">
        <v>74</v>
      </c>
      <c r="B19" s="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6"/>
      <c r="P19" s="35">
        <v>24</v>
      </c>
      <c r="Q19" s="419"/>
      <c r="R19" s="420"/>
      <c r="S19" s="93"/>
      <c r="T19" s="98"/>
      <c r="U19" s="422"/>
      <c r="V19" s="422"/>
      <c r="W19" s="93"/>
      <c r="X19" s="93"/>
      <c r="Y19" s="99" t="e">
        <f>(X19/W19)*100</f>
        <v>#DIV/0!</v>
      </c>
      <c r="Z19" s="93"/>
      <c r="AA19" s="421"/>
      <c r="AB19" s="421"/>
      <c r="AC19" s="430"/>
      <c r="AD19" s="430"/>
    </row>
    <row r="20" spans="1:30" ht="12.75" customHeight="1">
      <c r="A20" s="1"/>
      <c r="B20" s="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6"/>
      <c r="P20" s="35">
        <v>25</v>
      </c>
      <c r="Q20" s="419"/>
      <c r="R20" s="420"/>
      <c r="S20" s="21"/>
      <c r="T20" s="42"/>
      <c r="U20" s="422"/>
      <c r="V20" s="422"/>
      <c r="W20" s="21"/>
      <c r="X20" s="21"/>
      <c r="Y20" s="43" t="e">
        <f>(X20/W20)*100</f>
        <v>#DIV/0!</v>
      </c>
      <c r="Z20" s="21"/>
      <c r="AA20" s="421"/>
      <c r="AB20" s="421"/>
      <c r="AC20" s="430"/>
      <c r="AD20" s="430"/>
    </row>
    <row r="21" spans="1:30" ht="13.5" customHeight="1">
      <c r="A21" s="2" t="s">
        <v>75</v>
      </c>
      <c r="B21" s="3"/>
      <c r="C21" s="41"/>
      <c r="D21" s="41"/>
      <c r="E21" s="41"/>
      <c r="F21" s="41"/>
      <c r="G21" s="41"/>
      <c r="H21" s="41"/>
      <c r="I21" s="41"/>
      <c r="J21" s="1"/>
      <c r="K21" s="25"/>
      <c r="L21" s="25"/>
      <c r="M21" s="25"/>
      <c r="N21" s="90" t="s">
        <v>240</v>
      </c>
      <c r="O21" s="6"/>
      <c r="P21" s="35">
        <v>26</v>
      </c>
      <c r="Q21" s="419"/>
      <c r="R21" s="420"/>
      <c r="S21" s="21"/>
      <c r="T21" s="42"/>
      <c r="U21" s="422"/>
      <c r="V21" s="422"/>
      <c r="W21" s="21"/>
      <c r="X21" s="21"/>
      <c r="Y21" s="43" t="e">
        <f>(X21/W21)*100</f>
        <v>#DIV/0!</v>
      </c>
      <c r="Z21" s="21"/>
      <c r="AA21" s="421"/>
      <c r="AB21" s="421"/>
      <c r="AC21" s="430"/>
      <c r="AD21" s="430"/>
    </row>
    <row r="22" spans="1:30" ht="6.75" customHeight="1" thickBot="1">
      <c r="A22" s="4"/>
      <c r="B22" s="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6"/>
      <c r="P22" s="423">
        <v>27</v>
      </c>
      <c r="Q22" s="419"/>
      <c r="R22" s="420"/>
      <c r="S22" s="421"/>
      <c r="T22" s="422"/>
      <c r="U22" s="422"/>
      <c r="V22" s="422"/>
      <c r="W22" s="421"/>
      <c r="X22" s="421"/>
      <c r="Y22" s="429" t="e">
        <f>(X22/W22)*100</f>
        <v>#DIV/0!</v>
      </c>
      <c r="Z22" s="421"/>
      <c r="AA22" s="421"/>
      <c r="AB22" s="421"/>
      <c r="AC22" s="430"/>
      <c r="AD22" s="430"/>
    </row>
    <row r="23" spans="1:30" ht="6" customHeight="1" thickTop="1">
      <c r="A23" s="424" t="s">
        <v>2</v>
      </c>
      <c r="B23" s="425"/>
      <c r="C23" s="427" t="s">
        <v>8</v>
      </c>
      <c r="D23" s="325" t="s">
        <v>53</v>
      </c>
      <c r="E23" s="325"/>
      <c r="F23" s="325" t="s">
        <v>54</v>
      </c>
      <c r="G23" s="325" t="s">
        <v>55</v>
      </c>
      <c r="H23" s="325" t="s">
        <v>56</v>
      </c>
      <c r="I23" s="325"/>
      <c r="J23" s="325" t="s">
        <v>57</v>
      </c>
      <c r="K23" s="325" t="s">
        <v>58</v>
      </c>
      <c r="L23" s="325" t="s">
        <v>59</v>
      </c>
      <c r="M23" s="325"/>
      <c r="N23" s="325" t="s">
        <v>60</v>
      </c>
      <c r="O23" s="6"/>
      <c r="P23" s="423"/>
      <c r="Q23" s="419"/>
      <c r="R23" s="420"/>
      <c r="S23" s="421"/>
      <c r="T23" s="422"/>
      <c r="U23" s="422"/>
      <c r="V23" s="422"/>
      <c r="W23" s="421"/>
      <c r="X23" s="421"/>
      <c r="Y23" s="429"/>
      <c r="Z23" s="421"/>
      <c r="AA23" s="421"/>
      <c r="AB23" s="421"/>
      <c r="AC23" s="430"/>
      <c r="AD23" s="430"/>
    </row>
    <row r="24" spans="1:30" ht="6" customHeight="1">
      <c r="A24" s="426"/>
      <c r="B24" s="355"/>
      <c r="C24" s="428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6"/>
      <c r="P24" s="423">
        <v>28</v>
      </c>
      <c r="Q24" s="419"/>
      <c r="R24" s="420"/>
      <c r="S24" s="421"/>
      <c r="T24" s="422"/>
      <c r="U24" s="422"/>
      <c r="V24" s="422"/>
      <c r="W24" s="421"/>
      <c r="X24" s="421"/>
      <c r="Y24" s="429" t="e">
        <f>(X24/W24)*100</f>
        <v>#DIV/0!</v>
      </c>
      <c r="Z24" s="421"/>
      <c r="AA24" s="421"/>
      <c r="AB24" s="421"/>
      <c r="AC24" s="430"/>
      <c r="AD24" s="430"/>
    </row>
    <row r="25" spans="1:30" ht="6.75" customHeight="1">
      <c r="A25" s="1"/>
      <c r="B25" s="1"/>
      <c r="C25" s="44"/>
      <c r="D25" s="3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6"/>
      <c r="P25" s="423"/>
      <c r="Q25" s="419"/>
      <c r="R25" s="420"/>
      <c r="S25" s="421"/>
      <c r="T25" s="422"/>
      <c r="U25" s="422"/>
      <c r="V25" s="422"/>
      <c r="W25" s="421"/>
      <c r="X25" s="421"/>
      <c r="Y25" s="429"/>
      <c r="Z25" s="421"/>
      <c r="AA25" s="421"/>
      <c r="AB25" s="421"/>
      <c r="AC25" s="430"/>
      <c r="AD25" s="430"/>
    </row>
    <row r="26" spans="1:30" ht="6.75" customHeight="1" thickBot="1">
      <c r="A26" s="417" t="s">
        <v>72</v>
      </c>
      <c r="B26" s="406">
        <v>20</v>
      </c>
      <c r="C26" s="339">
        <f t="shared" ref="C26" si="7">SUM(D26:N26)</f>
        <v>0</v>
      </c>
      <c r="D26" s="418"/>
      <c r="E26" s="418"/>
      <c r="F26" s="414"/>
      <c r="G26" s="414"/>
      <c r="H26" s="414"/>
      <c r="I26" s="414"/>
      <c r="J26" s="414"/>
      <c r="K26" s="414"/>
      <c r="L26" s="414"/>
      <c r="M26" s="414"/>
      <c r="N26" s="414"/>
      <c r="O26" s="8"/>
      <c r="P26" s="8"/>
      <c r="Q26" s="415"/>
      <c r="R26" s="416"/>
      <c r="S26" s="45"/>
      <c r="T26" s="46"/>
      <c r="U26" s="412"/>
      <c r="V26" s="412"/>
      <c r="W26" s="8"/>
      <c r="X26" s="8"/>
      <c r="Y26" s="8"/>
      <c r="Z26" s="8"/>
      <c r="AA26" s="413"/>
      <c r="AB26" s="413"/>
      <c r="AC26" s="413"/>
      <c r="AD26" s="413"/>
    </row>
    <row r="27" spans="1:30" ht="6" customHeight="1" thickTop="1">
      <c r="A27" s="417"/>
      <c r="B27" s="406"/>
      <c r="C27" s="339"/>
      <c r="D27" s="418"/>
      <c r="E27" s="418"/>
      <c r="F27" s="414"/>
      <c r="G27" s="414"/>
      <c r="H27" s="414"/>
      <c r="I27" s="414"/>
      <c r="J27" s="414"/>
      <c r="K27" s="414"/>
      <c r="L27" s="414"/>
      <c r="M27" s="414"/>
      <c r="N27" s="414"/>
      <c r="O27" s="15"/>
      <c r="P27" s="15"/>
      <c r="Q27" s="47"/>
      <c r="R27" s="47"/>
      <c r="S27" s="47"/>
      <c r="T27" s="48"/>
      <c r="U27" s="49"/>
      <c r="V27" s="49"/>
      <c r="W27" s="15"/>
      <c r="X27" s="15"/>
      <c r="Y27" s="15"/>
      <c r="Z27" s="15"/>
      <c r="AA27" s="50"/>
      <c r="AB27" s="50"/>
      <c r="AC27" s="50"/>
      <c r="AD27" s="50"/>
    </row>
    <row r="28" spans="1:30" ht="12.75" customHeight="1">
      <c r="A28" s="1"/>
      <c r="B28" s="95">
        <v>21</v>
      </c>
      <c r="C28" s="100">
        <f t="shared" ref="C28:C33" si="8">SUM(D28:N28)</f>
        <v>0</v>
      </c>
      <c r="D28" s="405"/>
      <c r="E28" s="405"/>
      <c r="F28" s="52"/>
      <c r="G28" s="52"/>
      <c r="H28" s="404"/>
      <c r="I28" s="404"/>
      <c r="J28" s="52"/>
      <c r="K28" s="52"/>
      <c r="L28" s="404"/>
      <c r="M28" s="404"/>
      <c r="N28" s="52"/>
      <c r="O28" s="1" t="s">
        <v>244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2.75" customHeight="1">
      <c r="A29" s="1"/>
      <c r="B29" s="95">
        <v>22</v>
      </c>
      <c r="C29" s="100">
        <f t="shared" si="8"/>
        <v>0</v>
      </c>
      <c r="D29" s="405"/>
      <c r="E29" s="405"/>
      <c r="F29" s="52"/>
      <c r="G29" s="52"/>
      <c r="H29" s="404"/>
      <c r="I29" s="404"/>
      <c r="J29" s="52"/>
      <c r="K29" s="52"/>
      <c r="L29" s="404"/>
      <c r="M29" s="404"/>
      <c r="N29" s="52"/>
      <c r="O29" s="1" t="s">
        <v>76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2.75" customHeight="1">
      <c r="A30" s="1"/>
      <c r="B30" s="95">
        <v>23</v>
      </c>
      <c r="C30" s="100">
        <f t="shared" si="8"/>
        <v>0</v>
      </c>
      <c r="D30" s="405"/>
      <c r="E30" s="405"/>
      <c r="F30" s="52"/>
      <c r="G30" s="52"/>
      <c r="H30" s="404"/>
      <c r="I30" s="404"/>
      <c r="J30" s="52"/>
      <c r="K30" s="52"/>
      <c r="L30" s="404"/>
      <c r="M30" s="404"/>
      <c r="N30" s="52"/>
      <c r="O30" s="1" t="s">
        <v>77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2.75" customHeight="1">
      <c r="A31" s="1"/>
      <c r="B31" s="95">
        <v>24</v>
      </c>
      <c r="C31" s="100">
        <f t="shared" si="8"/>
        <v>0</v>
      </c>
      <c r="D31" s="405"/>
      <c r="E31" s="405"/>
      <c r="F31" s="52"/>
      <c r="G31" s="52"/>
      <c r="H31" s="404"/>
      <c r="I31" s="404"/>
      <c r="J31" s="52"/>
      <c r="K31" s="52"/>
      <c r="L31" s="404"/>
      <c r="M31" s="404"/>
      <c r="N31" s="52"/>
      <c r="O31" s="1" t="s">
        <v>78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2.75" customHeight="1">
      <c r="A32" s="1"/>
      <c r="B32" s="95">
        <v>25</v>
      </c>
      <c r="C32" s="51">
        <f t="shared" si="8"/>
        <v>0</v>
      </c>
      <c r="D32" s="405"/>
      <c r="E32" s="405"/>
      <c r="F32" s="52"/>
      <c r="G32" s="52"/>
      <c r="H32" s="404"/>
      <c r="I32" s="404"/>
      <c r="J32" s="52"/>
      <c r="K32" s="52"/>
      <c r="L32" s="404"/>
      <c r="M32" s="404"/>
      <c r="N32" s="5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.75" customHeight="1">
      <c r="A33" s="1"/>
      <c r="B33" s="95">
        <v>26</v>
      </c>
      <c r="C33" s="51">
        <f t="shared" si="8"/>
        <v>0</v>
      </c>
      <c r="D33" s="405"/>
      <c r="E33" s="405"/>
      <c r="F33" s="52"/>
      <c r="G33" s="52"/>
      <c r="H33" s="404"/>
      <c r="I33" s="404"/>
      <c r="J33" s="52"/>
      <c r="K33" s="52"/>
      <c r="L33" s="404"/>
      <c r="M33" s="404"/>
      <c r="N33" s="52"/>
      <c r="O33" s="2" t="s">
        <v>79</v>
      </c>
      <c r="P33" s="26"/>
      <c r="Q33" s="1"/>
      <c r="R33" s="1"/>
      <c r="S33" s="1"/>
      <c r="T33" s="1"/>
      <c r="U33" s="1"/>
      <c r="V33" s="1"/>
      <c r="W33" s="1"/>
      <c r="X33" s="1"/>
      <c r="Y33" s="25"/>
      <c r="Z33" s="25"/>
      <c r="AA33" s="90" t="s">
        <v>242</v>
      </c>
      <c r="AB33" s="1"/>
      <c r="AC33" s="1"/>
      <c r="AD33" s="1"/>
    </row>
    <row r="34" spans="1:30" ht="6.75" customHeight="1" thickBot="1">
      <c r="A34" s="1"/>
      <c r="B34" s="406">
        <v>27</v>
      </c>
      <c r="C34" s="407">
        <f>SUM(D34:N35)</f>
        <v>0</v>
      </c>
      <c r="D34" s="405"/>
      <c r="E34" s="405"/>
      <c r="F34" s="404"/>
      <c r="G34" s="404"/>
      <c r="H34" s="404"/>
      <c r="I34" s="404"/>
      <c r="J34" s="404"/>
      <c r="K34" s="404"/>
      <c r="L34" s="404"/>
      <c r="M34" s="404"/>
      <c r="N34" s="404"/>
      <c r="O34" s="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15"/>
      <c r="AC34" s="15"/>
      <c r="AD34" s="15"/>
    </row>
    <row r="35" spans="1:30" ht="6.75" customHeight="1" thickTop="1">
      <c r="A35" s="1"/>
      <c r="B35" s="406"/>
      <c r="C35" s="407"/>
      <c r="D35" s="405"/>
      <c r="E35" s="405"/>
      <c r="F35" s="404"/>
      <c r="G35" s="404"/>
      <c r="H35" s="404"/>
      <c r="I35" s="404"/>
      <c r="J35" s="404"/>
      <c r="K35" s="404"/>
      <c r="L35" s="404"/>
      <c r="M35" s="404"/>
      <c r="N35" s="404"/>
      <c r="O35" s="398" t="s">
        <v>2</v>
      </c>
      <c r="P35" s="399"/>
      <c r="Q35" s="270" t="s">
        <v>8</v>
      </c>
      <c r="R35" s="257"/>
      <c r="S35" s="281"/>
      <c r="T35" s="408" t="s">
        <v>80</v>
      </c>
      <c r="U35" s="409"/>
      <c r="V35" s="410"/>
      <c r="W35" s="408" t="s">
        <v>81</v>
      </c>
      <c r="X35" s="410"/>
      <c r="Y35" s="408" t="s">
        <v>82</v>
      </c>
      <c r="Z35" s="409"/>
      <c r="AA35" s="409"/>
      <c r="AB35" s="15"/>
      <c r="AC35" s="15"/>
      <c r="AD35" s="15"/>
    </row>
    <row r="36" spans="1:30" ht="6.75" customHeight="1">
      <c r="A36" s="1"/>
      <c r="B36" s="406">
        <v>28</v>
      </c>
      <c r="C36" s="407">
        <f>SUM(D36:N37)</f>
        <v>0</v>
      </c>
      <c r="D36" s="405"/>
      <c r="E36" s="405"/>
      <c r="F36" s="404"/>
      <c r="G36" s="404"/>
      <c r="H36" s="404"/>
      <c r="I36" s="404"/>
      <c r="J36" s="404"/>
      <c r="K36" s="404"/>
      <c r="L36" s="404"/>
      <c r="M36" s="404"/>
      <c r="N36" s="404"/>
      <c r="O36" s="400"/>
      <c r="P36" s="401"/>
      <c r="Q36" s="271"/>
      <c r="R36" s="272"/>
      <c r="S36" s="282"/>
      <c r="T36" s="396"/>
      <c r="U36" s="411"/>
      <c r="V36" s="397"/>
      <c r="W36" s="396"/>
      <c r="X36" s="397"/>
      <c r="Y36" s="396"/>
      <c r="Z36" s="411"/>
      <c r="AA36" s="411"/>
      <c r="AB36" s="15"/>
      <c r="AC36" s="15"/>
      <c r="AD36" s="15"/>
    </row>
    <row r="37" spans="1:30" ht="6.75" customHeight="1">
      <c r="A37" s="1"/>
      <c r="B37" s="406"/>
      <c r="C37" s="407"/>
      <c r="D37" s="405"/>
      <c r="E37" s="405"/>
      <c r="F37" s="404"/>
      <c r="G37" s="404"/>
      <c r="H37" s="404"/>
      <c r="I37" s="404"/>
      <c r="J37" s="404"/>
      <c r="K37" s="404"/>
      <c r="L37" s="404"/>
      <c r="M37" s="404"/>
      <c r="N37" s="404"/>
      <c r="O37" s="400"/>
      <c r="P37" s="401"/>
      <c r="Q37" s="394" t="s">
        <v>40</v>
      </c>
      <c r="R37" s="395"/>
      <c r="S37" s="392" t="s">
        <v>36</v>
      </c>
      <c r="T37" s="392" t="s">
        <v>40</v>
      </c>
      <c r="U37" s="394" t="s">
        <v>36</v>
      </c>
      <c r="V37" s="395"/>
      <c r="W37" s="392" t="s">
        <v>40</v>
      </c>
      <c r="X37" s="392" t="s">
        <v>36</v>
      </c>
      <c r="Y37" s="392" t="s">
        <v>40</v>
      </c>
      <c r="Z37" s="388" t="s">
        <v>83</v>
      </c>
      <c r="AA37" s="389"/>
      <c r="AB37" s="15"/>
      <c r="AC37" s="15"/>
      <c r="AD37" s="15"/>
    </row>
    <row r="38" spans="1:30" ht="6.75" customHeight="1" thickBot="1">
      <c r="A38" s="4"/>
      <c r="B38" s="36"/>
      <c r="C38" s="37"/>
      <c r="D38" s="322"/>
      <c r="E38" s="322"/>
      <c r="F38" s="38"/>
      <c r="G38" s="38"/>
      <c r="H38" s="322"/>
      <c r="I38" s="322"/>
      <c r="J38" s="38"/>
      <c r="K38" s="38"/>
      <c r="L38" s="322"/>
      <c r="M38" s="322"/>
      <c r="N38" s="38"/>
      <c r="O38" s="402"/>
      <c r="P38" s="403"/>
      <c r="Q38" s="396"/>
      <c r="R38" s="397"/>
      <c r="S38" s="393"/>
      <c r="T38" s="393"/>
      <c r="U38" s="396"/>
      <c r="V38" s="397"/>
      <c r="W38" s="393"/>
      <c r="X38" s="393"/>
      <c r="Y38" s="393"/>
      <c r="Z38" s="390"/>
      <c r="AA38" s="391"/>
      <c r="AB38" s="15"/>
      <c r="AC38" s="15"/>
      <c r="AD38" s="15"/>
    </row>
    <row r="39" spans="1:30" ht="6.75" customHeight="1" thickTop="1">
      <c r="A39" s="1"/>
      <c r="B39" s="1"/>
      <c r="C39" s="39"/>
      <c r="D39" s="3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6"/>
      <c r="P39" s="6"/>
      <c r="Q39" s="11"/>
      <c r="R39" s="7"/>
      <c r="S39" s="6"/>
      <c r="T39" s="6"/>
      <c r="U39" s="6"/>
      <c r="V39" s="6"/>
      <c r="W39" s="6"/>
      <c r="X39" s="6"/>
      <c r="Y39" s="11"/>
      <c r="Z39" s="6"/>
      <c r="AA39" s="6"/>
      <c r="AB39" s="1"/>
      <c r="AC39" s="1"/>
      <c r="AD39" s="1"/>
    </row>
    <row r="40" spans="1:30" ht="13.5" customHeight="1">
      <c r="A40" s="1" t="s">
        <v>74</v>
      </c>
      <c r="B40" s="1"/>
      <c r="C40" s="41"/>
      <c r="D40" s="41" t="s">
        <v>84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10" t="s">
        <v>73</v>
      </c>
      <c r="P40" s="35">
        <v>15</v>
      </c>
      <c r="Q40" s="255">
        <f>T40+W40</f>
        <v>98196</v>
      </c>
      <c r="R40" s="253"/>
      <c r="S40" s="18">
        <f>U40+X40</f>
        <v>3241490</v>
      </c>
      <c r="T40" s="30">
        <v>95564</v>
      </c>
      <c r="U40" s="378">
        <v>3206723</v>
      </c>
      <c r="V40" s="378"/>
      <c r="W40" s="30">
        <v>2632</v>
      </c>
      <c r="X40" s="53">
        <v>34767</v>
      </c>
      <c r="Y40" s="54">
        <v>1929</v>
      </c>
      <c r="Z40" s="378">
        <v>156379</v>
      </c>
      <c r="AA40" s="378"/>
      <c r="AB40" s="1"/>
      <c r="AC40" s="1"/>
      <c r="AD40" s="1"/>
    </row>
    <row r="41" spans="1:30" ht="13.5" customHeight="1">
      <c r="A41" s="1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6"/>
      <c r="P41" s="35">
        <v>16</v>
      </c>
      <c r="Q41" s="255">
        <f>T41+W41</f>
        <v>104871</v>
      </c>
      <c r="R41" s="253"/>
      <c r="S41" s="18">
        <f>U41+X41</f>
        <v>3461873</v>
      </c>
      <c r="T41" s="30">
        <v>102115</v>
      </c>
      <c r="U41" s="378">
        <v>3423314</v>
      </c>
      <c r="V41" s="378"/>
      <c r="W41" s="30">
        <v>2756</v>
      </c>
      <c r="X41" s="53">
        <v>38559</v>
      </c>
      <c r="Y41" s="54">
        <v>2033</v>
      </c>
      <c r="Z41" s="378">
        <v>159231</v>
      </c>
      <c r="AA41" s="378"/>
      <c r="AB41" s="1"/>
      <c r="AC41" s="1"/>
      <c r="AD41" s="1"/>
    </row>
    <row r="42" spans="1:30" ht="13.5" customHeight="1">
      <c r="A42" s="55" t="s">
        <v>85</v>
      </c>
      <c r="B42" s="56"/>
      <c r="C42" s="56"/>
      <c r="D42" s="56"/>
      <c r="E42" s="56"/>
      <c r="F42" s="56"/>
      <c r="G42" s="41"/>
      <c r="H42" s="41"/>
      <c r="I42" s="41"/>
      <c r="J42" s="1"/>
      <c r="K42" s="25"/>
      <c r="L42" s="25"/>
      <c r="M42" s="25"/>
      <c r="N42" s="90" t="s">
        <v>240</v>
      </c>
      <c r="O42" s="6"/>
      <c r="P42" s="35">
        <v>17</v>
      </c>
      <c r="Q42" s="255">
        <f t="shared" ref="Q42" si="9">T42+W42</f>
        <v>116934</v>
      </c>
      <c r="R42" s="253"/>
      <c r="S42" s="92">
        <f>U42+X42+1</f>
        <v>2301585</v>
      </c>
      <c r="T42" s="91">
        <v>113613</v>
      </c>
      <c r="U42" s="378">
        <v>2275902</v>
      </c>
      <c r="V42" s="378"/>
      <c r="W42" s="91">
        <v>3321</v>
      </c>
      <c r="X42" s="91">
        <v>25682</v>
      </c>
      <c r="Y42" s="94">
        <v>2413</v>
      </c>
      <c r="Z42" s="378">
        <v>192235</v>
      </c>
      <c r="AA42" s="378"/>
      <c r="AB42" s="1"/>
      <c r="AC42" s="1"/>
      <c r="AD42" s="1"/>
    </row>
    <row r="43" spans="1:30" ht="6.75" customHeight="1" thickBot="1">
      <c r="A43" s="4"/>
      <c r="B43" s="4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6"/>
      <c r="P43" s="387">
        <v>18</v>
      </c>
      <c r="Q43" s="255">
        <f>T43+W43</f>
        <v>122954</v>
      </c>
      <c r="R43" s="253"/>
      <c r="S43" s="295">
        <f>U43+X43</f>
        <v>2316415</v>
      </c>
      <c r="T43" s="378">
        <v>119646</v>
      </c>
      <c r="U43" s="378">
        <v>2291319</v>
      </c>
      <c r="V43" s="378"/>
      <c r="W43" s="378">
        <v>3308</v>
      </c>
      <c r="X43" s="379">
        <v>25096</v>
      </c>
      <c r="Y43" s="380">
        <v>2439</v>
      </c>
      <c r="Z43" s="378">
        <v>182400</v>
      </c>
      <c r="AA43" s="378"/>
      <c r="AB43" s="1"/>
      <c r="AC43" s="1"/>
      <c r="AD43" s="1"/>
    </row>
    <row r="44" spans="1:30" ht="6.75" customHeight="1" thickTop="1">
      <c r="A44" s="381" t="s">
        <v>2</v>
      </c>
      <c r="B44" s="382"/>
      <c r="C44" s="319" t="s">
        <v>8</v>
      </c>
      <c r="D44" s="313"/>
      <c r="E44" s="313" t="s">
        <v>86</v>
      </c>
      <c r="F44" s="313"/>
      <c r="G44" s="313" t="s">
        <v>87</v>
      </c>
      <c r="H44" s="314"/>
      <c r="I44" s="319" t="s">
        <v>88</v>
      </c>
      <c r="J44" s="314"/>
      <c r="K44" s="319" t="s">
        <v>89</v>
      </c>
      <c r="L44" s="314"/>
      <c r="M44" s="319" t="s">
        <v>90</v>
      </c>
      <c r="N44" s="313"/>
      <c r="O44" s="6"/>
      <c r="P44" s="387"/>
      <c r="Q44" s="255"/>
      <c r="R44" s="253"/>
      <c r="S44" s="295"/>
      <c r="T44" s="378"/>
      <c r="U44" s="378"/>
      <c r="V44" s="378"/>
      <c r="W44" s="378"/>
      <c r="X44" s="379"/>
      <c r="Y44" s="380"/>
      <c r="Z44" s="378"/>
      <c r="AA44" s="378"/>
      <c r="AB44" s="1"/>
      <c r="AC44" s="1"/>
      <c r="AD44" s="1"/>
    </row>
    <row r="45" spans="1:30" ht="6.75" customHeight="1">
      <c r="A45" s="383"/>
      <c r="B45" s="384"/>
      <c r="C45" s="320"/>
      <c r="D45" s="315"/>
      <c r="E45" s="315"/>
      <c r="F45" s="315"/>
      <c r="G45" s="315"/>
      <c r="H45" s="316"/>
      <c r="I45" s="320"/>
      <c r="J45" s="316"/>
      <c r="K45" s="320"/>
      <c r="L45" s="316"/>
      <c r="M45" s="320"/>
      <c r="N45" s="315"/>
      <c r="O45" s="6"/>
      <c r="P45" s="387">
        <v>19</v>
      </c>
      <c r="Q45" s="255">
        <f>T45+W45</f>
        <v>126976</v>
      </c>
      <c r="R45" s="253"/>
      <c r="S45" s="295">
        <f>U45+X45</f>
        <v>2341225</v>
      </c>
      <c r="T45" s="378">
        <v>123402</v>
      </c>
      <c r="U45" s="378">
        <v>2313898</v>
      </c>
      <c r="V45" s="378"/>
      <c r="W45" s="378">
        <v>3574</v>
      </c>
      <c r="X45" s="379">
        <v>27327</v>
      </c>
      <c r="Y45" s="380">
        <v>2459</v>
      </c>
      <c r="Z45" s="378">
        <v>160454</v>
      </c>
      <c r="AA45" s="378"/>
      <c r="AB45" s="1"/>
      <c r="AC45" s="1"/>
      <c r="AD45" s="1"/>
    </row>
    <row r="46" spans="1:30" ht="6.75" customHeight="1">
      <c r="A46" s="383"/>
      <c r="B46" s="384"/>
      <c r="C46" s="320"/>
      <c r="D46" s="315"/>
      <c r="E46" s="315"/>
      <c r="F46" s="315"/>
      <c r="G46" s="315"/>
      <c r="H46" s="316"/>
      <c r="I46" s="320" t="s">
        <v>91</v>
      </c>
      <c r="J46" s="316"/>
      <c r="K46" s="320" t="s">
        <v>91</v>
      </c>
      <c r="L46" s="316"/>
      <c r="M46" s="320"/>
      <c r="N46" s="315"/>
      <c r="O46" s="6"/>
      <c r="P46" s="387"/>
      <c r="Q46" s="255"/>
      <c r="R46" s="253"/>
      <c r="S46" s="295"/>
      <c r="T46" s="378"/>
      <c r="U46" s="378"/>
      <c r="V46" s="378"/>
      <c r="W46" s="378"/>
      <c r="X46" s="379"/>
      <c r="Y46" s="380"/>
      <c r="Z46" s="378"/>
      <c r="AA46" s="378"/>
      <c r="AB46" s="1"/>
      <c r="AC46" s="1"/>
      <c r="AD46" s="1"/>
    </row>
    <row r="47" spans="1:30" ht="6.75" customHeight="1">
      <c r="A47" s="385"/>
      <c r="B47" s="386"/>
      <c r="C47" s="321"/>
      <c r="D47" s="317"/>
      <c r="E47" s="317"/>
      <c r="F47" s="317"/>
      <c r="G47" s="317"/>
      <c r="H47" s="318"/>
      <c r="I47" s="321"/>
      <c r="J47" s="318"/>
      <c r="K47" s="321"/>
      <c r="L47" s="318"/>
      <c r="M47" s="321"/>
      <c r="N47" s="317"/>
      <c r="O47" s="6"/>
      <c r="P47" s="387">
        <v>20</v>
      </c>
      <c r="Q47" s="255">
        <f>T47+W47</f>
        <v>131563</v>
      </c>
      <c r="R47" s="253"/>
      <c r="S47" s="295">
        <f>U47+X47</f>
        <v>2430497</v>
      </c>
      <c r="T47" s="378">
        <v>128169</v>
      </c>
      <c r="U47" s="378">
        <v>2405611</v>
      </c>
      <c r="V47" s="378"/>
      <c r="W47" s="378">
        <v>3394</v>
      </c>
      <c r="X47" s="379">
        <v>24886</v>
      </c>
      <c r="Y47" s="380">
        <v>3431</v>
      </c>
      <c r="Z47" s="378">
        <v>186220</v>
      </c>
      <c r="AA47" s="378"/>
      <c r="AB47" s="1"/>
      <c r="AC47" s="1"/>
      <c r="AD47" s="1"/>
    </row>
    <row r="48" spans="1:30" ht="6.75" customHeight="1">
      <c r="A48" s="1"/>
      <c r="B48" s="1"/>
      <c r="C48" s="4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6"/>
      <c r="P48" s="387"/>
      <c r="Q48" s="255"/>
      <c r="R48" s="253"/>
      <c r="S48" s="295"/>
      <c r="T48" s="378"/>
      <c r="U48" s="378"/>
      <c r="V48" s="378"/>
      <c r="W48" s="378"/>
      <c r="X48" s="379"/>
      <c r="Y48" s="380"/>
      <c r="Z48" s="378"/>
      <c r="AA48" s="378"/>
      <c r="AB48" s="1"/>
      <c r="AC48" s="1"/>
      <c r="AD48" s="1"/>
    </row>
    <row r="49" spans="1:30" ht="12.75" customHeight="1">
      <c r="A49" s="25" t="s">
        <v>72</v>
      </c>
      <c r="B49" s="57">
        <v>21</v>
      </c>
      <c r="C49" s="372">
        <f t="shared" ref="C49" si="10">SUM(E49:N49)</f>
        <v>0</v>
      </c>
      <c r="D49" s="373"/>
      <c r="E49" s="374"/>
      <c r="F49" s="374"/>
      <c r="G49" s="374"/>
      <c r="H49" s="374"/>
      <c r="I49" s="374"/>
      <c r="J49" s="374"/>
      <c r="K49" s="374"/>
      <c r="L49" s="374"/>
      <c r="M49" s="374"/>
      <c r="N49" s="374"/>
      <c r="O49" s="6"/>
      <c r="P49" s="6">
        <v>21</v>
      </c>
      <c r="Q49" s="375">
        <f>T49+W49</f>
        <v>0</v>
      </c>
      <c r="R49" s="376"/>
      <c r="S49" s="59">
        <f t="shared" ref="S49" si="11">U49+X49</f>
        <v>0</v>
      </c>
      <c r="T49" s="101"/>
      <c r="U49" s="371"/>
      <c r="V49" s="371"/>
      <c r="W49" s="101"/>
      <c r="X49" s="101"/>
      <c r="Y49" s="61"/>
      <c r="Z49" s="371"/>
      <c r="AA49" s="371"/>
      <c r="AB49" s="1"/>
      <c r="AC49" s="1"/>
      <c r="AD49" s="1"/>
    </row>
    <row r="50" spans="1:30" ht="12.75" customHeight="1">
      <c r="A50" s="1"/>
      <c r="B50" s="58">
        <v>22</v>
      </c>
      <c r="C50" s="372">
        <f t="shared" ref="C50" si="12">SUM(E50:N50)</f>
        <v>0</v>
      </c>
      <c r="D50" s="373"/>
      <c r="E50" s="374"/>
      <c r="F50" s="374"/>
      <c r="G50" s="374"/>
      <c r="H50" s="374"/>
      <c r="I50" s="374"/>
      <c r="J50" s="374"/>
      <c r="K50" s="374"/>
      <c r="L50" s="374"/>
      <c r="M50" s="374"/>
      <c r="N50" s="374"/>
      <c r="O50" s="6"/>
      <c r="P50" s="35">
        <v>22</v>
      </c>
      <c r="Q50" s="375">
        <f>T50+W50</f>
        <v>0</v>
      </c>
      <c r="R50" s="376"/>
      <c r="S50" s="59">
        <f t="shared" ref="S50" si="13">U50+X50</f>
        <v>0</v>
      </c>
      <c r="T50" s="101"/>
      <c r="U50" s="371"/>
      <c r="V50" s="371"/>
      <c r="W50" s="101"/>
      <c r="X50" s="101"/>
      <c r="Y50" s="61"/>
      <c r="Z50" s="371"/>
      <c r="AA50" s="371"/>
      <c r="AB50" s="15"/>
      <c r="AC50" s="15"/>
      <c r="AD50" s="15"/>
    </row>
    <row r="51" spans="1:30" ht="12.75" customHeight="1">
      <c r="A51" s="1"/>
      <c r="B51" s="58">
        <v>23</v>
      </c>
      <c r="C51" s="372">
        <f t="shared" ref="C51" si="14">SUM(E51:N51)</f>
        <v>0</v>
      </c>
      <c r="D51" s="373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6"/>
      <c r="P51" s="6">
        <v>23</v>
      </c>
      <c r="Q51" s="375">
        <f>T51+W51</f>
        <v>0</v>
      </c>
      <c r="R51" s="376"/>
      <c r="S51" s="59">
        <f t="shared" ref="S51" si="15">U51+X51</f>
        <v>0</v>
      </c>
      <c r="T51" s="101"/>
      <c r="U51" s="371"/>
      <c r="V51" s="371"/>
      <c r="W51" s="101"/>
      <c r="X51" s="101"/>
      <c r="Y51" s="61"/>
      <c r="Z51" s="371"/>
      <c r="AA51" s="371"/>
      <c r="AB51" s="15"/>
      <c r="AC51" s="15"/>
      <c r="AD51" s="15"/>
    </row>
    <row r="52" spans="1:30" ht="12.75" customHeight="1">
      <c r="A52" s="1"/>
      <c r="B52" s="58">
        <v>24</v>
      </c>
      <c r="C52" s="372">
        <f t="shared" ref="C52" si="16">SUM(E52:N52)</f>
        <v>0</v>
      </c>
      <c r="D52" s="373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6"/>
      <c r="P52" s="35">
        <v>24</v>
      </c>
      <c r="Q52" s="375">
        <f>T52+W52</f>
        <v>0</v>
      </c>
      <c r="R52" s="376"/>
      <c r="S52" s="59">
        <f t="shared" ref="S52" si="17">U52+X52</f>
        <v>0</v>
      </c>
      <c r="T52" s="101"/>
      <c r="U52" s="371"/>
      <c r="V52" s="371"/>
      <c r="W52" s="101"/>
      <c r="X52" s="101"/>
      <c r="Y52" s="61"/>
      <c r="Z52" s="371"/>
      <c r="AA52" s="371"/>
      <c r="AB52" s="15"/>
      <c r="AC52" s="15"/>
      <c r="AD52" s="15"/>
    </row>
    <row r="53" spans="1:30" ht="12.75" customHeight="1">
      <c r="A53" s="1"/>
      <c r="B53" s="58">
        <v>25</v>
      </c>
      <c r="C53" s="372">
        <f t="shared" ref="C53" si="18">SUM(E53:N53)</f>
        <v>0</v>
      </c>
      <c r="D53" s="373"/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7"/>
      <c r="P53" s="6">
        <v>25</v>
      </c>
      <c r="Q53" s="375">
        <f>T53+W53</f>
        <v>0</v>
      </c>
      <c r="R53" s="376"/>
      <c r="S53" s="59">
        <f t="shared" ref="S53:S56" si="19">U53+X53</f>
        <v>0</v>
      </c>
      <c r="T53" s="60"/>
      <c r="U53" s="371"/>
      <c r="V53" s="371"/>
      <c r="W53" s="60"/>
      <c r="X53" s="60"/>
      <c r="Y53" s="61"/>
      <c r="Z53" s="371"/>
      <c r="AA53" s="371"/>
      <c r="AB53" s="15"/>
      <c r="AC53" s="15"/>
      <c r="AD53" s="15"/>
    </row>
    <row r="54" spans="1:30" ht="12.75" customHeight="1">
      <c r="A54" s="1"/>
      <c r="B54" s="58">
        <v>26</v>
      </c>
      <c r="C54" s="372">
        <f t="shared" ref="C54:C56" si="20">SUM(E54:N54)</f>
        <v>0</v>
      </c>
      <c r="D54" s="373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7"/>
      <c r="P54" s="35">
        <v>26</v>
      </c>
      <c r="Q54" s="375">
        <f t="shared" ref="Q54:Q56" si="21">T54+W54</f>
        <v>0</v>
      </c>
      <c r="R54" s="376"/>
      <c r="S54" s="59">
        <f t="shared" si="19"/>
        <v>0</v>
      </c>
      <c r="T54" s="60"/>
      <c r="U54" s="371"/>
      <c r="V54" s="371"/>
      <c r="W54" s="60"/>
      <c r="X54" s="60"/>
      <c r="Y54" s="61"/>
      <c r="Z54" s="371"/>
      <c r="AA54" s="371"/>
      <c r="AB54" s="15"/>
      <c r="AC54" s="15"/>
      <c r="AD54" s="15"/>
    </row>
    <row r="55" spans="1:30" ht="12.75" customHeight="1">
      <c r="A55" s="1"/>
      <c r="B55" s="58">
        <v>27</v>
      </c>
      <c r="C55" s="372">
        <f t="shared" si="20"/>
        <v>0</v>
      </c>
      <c r="D55" s="373"/>
      <c r="E55" s="374"/>
      <c r="F55" s="374"/>
      <c r="G55" s="374"/>
      <c r="H55" s="374"/>
      <c r="I55" s="374"/>
      <c r="J55" s="374"/>
      <c r="K55" s="374"/>
      <c r="L55" s="374"/>
      <c r="M55" s="374"/>
      <c r="N55" s="374"/>
      <c r="O55" s="7"/>
      <c r="P55" s="6">
        <v>27</v>
      </c>
      <c r="Q55" s="375">
        <f t="shared" si="21"/>
        <v>0</v>
      </c>
      <c r="R55" s="376"/>
      <c r="S55" s="59">
        <f t="shared" si="19"/>
        <v>0</v>
      </c>
      <c r="T55" s="60"/>
      <c r="U55" s="371"/>
      <c r="V55" s="371"/>
      <c r="W55" s="60"/>
      <c r="X55" s="60"/>
      <c r="Y55" s="61"/>
      <c r="Z55" s="371"/>
      <c r="AA55" s="371"/>
      <c r="AB55" s="15"/>
      <c r="AC55" s="15"/>
      <c r="AD55" s="15"/>
    </row>
    <row r="56" spans="1:30" ht="12.75" customHeight="1">
      <c r="A56" s="1"/>
      <c r="B56" s="58">
        <v>28</v>
      </c>
      <c r="C56" s="372">
        <f t="shared" si="20"/>
        <v>0</v>
      </c>
      <c r="D56" s="373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7"/>
      <c r="P56" s="35">
        <v>28</v>
      </c>
      <c r="Q56" s="375">
        <f t="shared" si="21"/>
        <v>0</v>
      </c>
      <c r="R56" s="376"/>
      <c r="S56" s="59">
        <f t="shared" si="19"/>
        <v>0</v>
      </c>
      <c r="T56" s="60"/>
      <c r="U56" s="371"/>
      <c r="V56" s="371"/>
      <c r="W56" s="60"/>
      <c r="X56" s="60"/>
      <c r="Y56" s="61"/>
      <c r="Z56" s="371"/>
      <c r="AA56" s="371"/>
      <c r="AB56" s="15"/>
      <c r="AC56" s="15"/>
      <c r="AD56" s="15"/>
    </row>
    <row r="57" spans="1:30" ht="6" customHeight="1" thickBot="1">
      <c r="A57" s="4"/>
      <c r="B57" s="4"/>
      <c r="C57" s="1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62"/>
      <c r="R57" s="63"/>
      <c r="S57" s="4"/>
      <c r="T57" s="4"/>
      <c r="U57" s="63"/>
      <c r="V57" s="63"/>
      <c r="W57" s="4"/>
      <c r="X57" s="4"/>
      <c r="Y57" s="14"/>
      <c r="Z57" s="24"/>
      <c r="AA57" s="24"/>
      <c r="AB57" s="15"/>
      <c r="AC57" s="15"/>
      <c r="AD57" s="15"/>
    </row>
    <row r="58" spans="1:30" ht="6.75" customHeight="1" thickTop="1">
      <c r="A58" s="15"/>
      <c r="B58" s="15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5"/>
      <c r="AC58" s="15"/>
      <c r="AD58" s="15"/>
    </row>
    <row r="59" spans="1:30" ht="13.5" customHeight="1">
      <c r="A59" s="1" t="s">
        <v>74</v>
      </c>
      <c r="B59" s="15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1" t="s">
        <v>243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5"/>
      <c r="AC59" s="15"/>
      <c r="AD59" s="15"/>
    </row>
    <row r="60" spans="1:30" ht="11.25" customHeight="1">
      <c r="A60" s="1"/>
      <c r="B60" s="1"/>
      <c r="C60" s="1"/>
      <c r="D60" s="1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2" t="s">
        <v>92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6.75" customHeight="1" thickBo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3.5" customHeight="1" thickTop="1">
      <c r="A63" s="341" t="s">
        <v>2</v>
      </c>
      <c r="B63" s="342"/>
      <c r="C63" s="347" t="s">
        <v>93</v>
      </c>
      <c r="D63" s="348"/>
      <c r="E63" s="348"/>
      <c r="F63" s="348"/>
      <c r="G63" s="348"/>
      <c r="H63" s="349"/>
      <c r="I63" s="347" t="s">
        <v>94</v>
      </c>
      <c r="J63" s="348"/>
      <c r="K63" s="348"/>
      <c r="L63" s="348"/>
      <c r="M63" s="348"/>
      <c r="N63" s="348"/>
      <c r="O63" s="348" t="s">
        <v>95</v>
      </c>
      <c r="P63" s="348"/>
      <c r="Q63" s="348"/>
      <c r="R63" s="348"/>
      <c r="S63" s="348"/>
      <c r="T63" s="348"/>
      <c r="U63" s="348"/>
      <c r="V63" s="348"/>
      <c r="W63" s="348"/>
      <c r="X63" s="348"/>
      <c r="Y63" s="349"/>
      <c r="Z63" s="64" t="s">
        <v>96</v>
      </c>
      <c r="AA63" s="350" t="s">
        <v>97</v>
      </c>
      <c r="AB63" s="351"/>
      <c r="AC63" s="351"/>
      <c r="AD63" s="1"/>
    </row>
    <row r="64" spans="1:30" ht="13.5" customHeight="1">
      <c r="A64" s="343"/>
      <c r="B64" s="344"/>
      <c r="C64" s="352" t="s">
        <v>8</v>
      </c>
      <c r="D64" s="353"/>
      <c r="E64" s="356" t="s">
        <v>9</v>
      </c>
      <c r="F64" s="357"/>
      <c r="G64" s="356" t="s">
        <v>10</v>
      </c>
      <c r="H64" s="357"/>
      <c r="I64" s="359" t="s">
        <v>8</v>
      </c>
      <c r="J64" s="360"/>
      <c r="K64" s="360"/>
      <c r="L64" s="360"/>
      <c r="M64" s="360"/>
      <c r="N64" s="360"/>
      <c r="O64" s="361" t="s">
        <v>98</v>
      </c>
      <c r="P64" s="361"/>
      <c r="Q64" s="361"/>
      <c r="R64" s="362"/>
      <c r="S64" s="362"/>
      <c r="T64" s="362"/>
      <c r="U64" s="362"/>
      <c r="V64" s="362"/>
      <c r="W64" s="362"/>
      <c r="X64" s="363"/>
      <c r="Y64" s="65" t="s">
        <v>99</v>
      </c>
      <c r="Z64" s="66" t="s">
        <v>100</v>
      </c>
      <c r="AA64" s="364" t="s">
        <v>101</v>
      </c>
      <c r="AB64" s="365"/>
      <c r="AC64" s="365"/>
      <c r="AD64" s="67"/>
    </row>
    <row r="65" spans="1:30" ht="13.5" customHeight="1">
      <c r="A65" s="345"/>
      <c r="B65" s="346"/>
      <c r="C65" s="354"/>
      <c r="D65" s="355"/>
      <c r="E65" s="358"/>
      <c r="F65" s="346"/>
      <c r="G65" s="358"/>
      <c r="H65" s="346"/>
      <c r="I65" s="359" t="s">
        <v>102</v>
      </c>
      <c r="J65" s="366"/>
      <c r="K65" s="359" t="s">
        <v>9</v>
      </c>
      <c r="L65" s="366"/>
      <c r="M65" s="359" t="s">
        <v>10</v>
      </c>
      <c r="N65" s="360"/>
      <c r="O65" s="367" t="s">
        <v>102</v>
      </c>
      <c r="P65" s="367"/>
      <c r="Q65" s="367"/>
      <c r="R65" s="362" t="s">
        <v>103</v>
      </c>
      <c r="S65" s="363"/>
      <c r="T65" s="368" t="s">
        <v>104</v>
      </c>
      <c r="U65" s="363"/>
      <c r="V65" s="368" t="s">
        <v>105</v>
      </c>
      <c r="W65" s="363"/>
      <c r="X65" s="68" t="s">
        <v>106</v>
      </c>
      <c r="Y65" s="69" t="s">
        <v>94</v>
      </c>
      <c r="Z65" s="70" t="s">
        <v>107</v>
      </c>
      <c r="AA65" s="369" t="s">
        <v>108</v>
      </c>
      <c r="AB65" s="370"/>
      <c r="AC65" s="370"/>
      <c r="AD65" s="67"/>
    </row>
    <row r="66" spans="1:30" ht="6.75" customHeight="1">
      <c r="A66" s="1"/>
      <c r="B66" s="1"/>
      <c r="C66" s="7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50"/>
      <c r="P66" s="50"/>
      <c r="Q66" s="50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5"/>
    </row>
    <row r="67" spans="1:30" ht="12.75" customHeight="1">
      <c r="A67" s="1" t="s">
        <v>72</v>
      </c>
      <c r="B67" s="58">
        <v>21</v>
      </c>
      <c r="C67" s="339">
        <f t="shared" ref="C67" si="22">E67+G67</f>
        <v>0</v>
      </c>
      <c r="D67" s="337"/>
      <c r="E67" s="336"/>
      <c r="F67" s="336"/>
      <c r="G67" s="336"/>
      <c r="H67" s="336"/>
      <c r="I67" s="340">
        <f t="shared" ref="I67" si="23">K67+M67</f>
        <v>0</v>
      </c>
      <c r="J67" s="340"/>
      <c r="K67" s="336"/>
      <c r="L67" s="336"/>
      <c r="M67" s="336"/>
      <c r="N67" s="336"/>
      <c r="O67" s="337">
        <f t="shared" ref="O67" si="24">SUM(R67:X67)</f>
        <v>0</v>
      </c>
      <c r="P67" s="337"/>
      <c r="Q67" s="337"/>
      <c r="R67" s="336"/>
      <c r="S67" s="336"/>
      <c r="T67" s="336"/>
      <c r="U67" s="336"/>
      <c r="V67" s="336"/>
      <c r="W67" s="336"/>
      <c r="X67" s="34"/>
      <c r="Y67" s="103">
        <f t="shared" ref="Y67" si="25">I67-O67</f>
        <v>0</v>
      </c>
      <c r="Z67" s="73"/>
      <c r="AA67" s="338" t="e">
        <f t="shared" ref="AA67" si="26">I67/Z67</f>
        <v>#DIV/0!</v>
      </c>
      <c r="AB67" s="338"/>
      <c r="AC67" s="338"/>
      <c r="AD67" s="15"/>
    </row>
    <row r="68" spans="1:30" ht="12.75" customHeight="1">
      <c r="A68" s="1"/>
      <c r="B68" s="58">
        <v>22</v>
      </c>
      <c r="C68" s="339">
        <f t="shared" ref="C68" si="27">E68+G68</f>
        <v>0</v>
      </c>
      <c r="D68" s="337"/>
      <c r="E68" s="336"/>
      <c r="F68" s="336"/>
      <c r="G68" s="336"/>
      <c r="H68" s="336"/>
      <c r="I68" s="340">
        <f t="shared" ref="I68" si="28">K68+M68</f>
        <v>0</v>
      </c>
      <c r="J68" s="340"/>
      <c r="K68" s="336"/>
      <c r="L68" s="336"/>
      <c r="M68" s="336"/>
      <c r="N68" s="336"/>
      <c r="O68" s="337">
        <f t="shared" ref="O68" si="29">SUM(R68:X68)</f>
        <v>0</v>
      </c>
      <c r="P68" s="337"/>
      <c r="Q68" s="337"/>
      <c r="R68" s="336"/>
      <c r="S68" s="336"/>
      <c r="T68" s="336"/>
      <c r="U68" s="336"/>
      <c r="V68" s="336"/>
      <c r="W68" s="336"/>
      <c r="X68" s="34"/>
      <c r="Y68" s="103">
        <f t="shared" ref="Y68" si="30">I68-O68</f>
        <v>0</v>
      </c>
      <c r="Z68" s="73"/>
      <c r="AA68" s="338" t="e">
        <f t="shared" ref="AA68" si="31">I68/Z68</f>
        <v>#DIV/0!</v>
      </c>
      <c r="AB68" s="338"/>
      <c r="AC68" s="338"/>
      <c r="AD68" s="15"/>
    </row>
    <row r="69" spans="1:30" ht="12.75" customHeight="1">
      <c r="A69" s="1"/>
      <c r="B69" s="58">
        <v>23</v>
      </c>
      <c r="C69" s="339">
        <f t="shared" ref="C69" si="32">E69+G69</f>
        <v>0</v>
      </c>
      <c r="D69" s="337"/>
      <c r="E69" s="336"/>
      <c r="F69" s="336"/>
      <c r="G69" s="336"/>
      <c r="H69" s="336"/>
      <c r="I69" s="340">
        <f t="shared" ref="I69" si="33">K69+M69</f>
        <v>0</v>
      </c>
      <c r="J69" s="340"/>
      <c r="K69" s="336"/>
      <c r="L69" s="336"/>
      <c r="M69" s="336"/>
      <c r="N69" s="336"/>
      <c r="O69" s="337">
        <f t="shared" ref="O69" si="34">SUM(R69:X69)</f>
        <v>0</v>
      </c>
      <c r="P69" s="337"/>
      <c r="Q69" s="337"/>
      <c r="R69" s="336"/>
      <c r="S69" s="336"/>
      <c r="T69" s="336"/>
      <c r="U69" s="336"/>
      <c r="V69" s="336"/>
      <c r="W69" s="336"/>
      <c r="X69" s="34"/>
      <c r="Y69" s="103">
        <f t="shared" ref="Y69" si="35">I69-O69</f>
        <v>0</v>
      </c>
      <c r="Z69" s="73"/>
      <c r="AA69" s="338" t="e">
        <f t="shared" ref="AA69" si="36">I69/Z69</f>
        <v>#DIV/0!</v>
      </c>
      <c r="AB69" s="338"/>
      <c r="AC69" s="338"/>
      <c r="AD69" s="15"/>
    </row>
    <row r="70" spans="1:30" ht="12.75" customHeight="1">
      <c r="A70" s="1"/>
      <c r="B70" s="58">
        <v>24</v>
      </c>
      <c r="C70" s="339">
        <f t="shared" ref="C70" si="37">E70+G70</f>
        <v>0</v>
      </c>
      <c r="D70" s="337"/>
      <c r="E70" s="336"/>
      <c r="F70" s="336"/>
      <c r="G70" s="336"/>
      <c r="H70" s="336"/>
      <c r="I70" s="340">
        <f t="shared" ref="I70" si="38">K70+M70</f>
        <v>0</v>
      </c>
      <c r="J70" s="340"/>
      <c r="K70" s="336"/>
      <c r="L70" s="336"/>
      <c r="M70" s="336"/>
      <c r="N70" s="336"/>
      <c r="O70" s="337">
        <f t="shared" ref="O70" si="39">SUM(R70:X70)</f>
        <v>0</v>
      </c>
      <c r="P70" s="337"/>
      <c r="Q70" s="337"/>
      <c r="R70" s="336"/>
      <c r="S70" s="336"/>
      <c r="T70" s="336"/>
      <c r="U70" s="336"/>
      <c r="V70" s="336"/>
      <c r="W70" s="336"/>
      <c r="X70" s="34"/>
      <c r="Y70" s="103">
        <f t="shared" ref="Y70" si="40">I70-O70</f>
        <v>0</v>
      </c>
      <c r="Z70" s="73"/>
      <c r="AA70" s="338" t="e">
        <f t="shared" ref="AA70" si="41">I70/Z70</f>
        <v>#DIV/0!</v>
      </c>
      <c r="AB70" s="338"/>
      <c r="AC70" s="338"/>
      <c r="AD70" s="15"/>
    </row>
    <row r="71" spans="1:30" ht="12.75" customHeight="1">
      <c r="A71" s="1"/>
      <c r="B71" s="58">
        <v>25</v>
      </c>
      <c r="C71" s="339">
        <f t="shared" ref="C71" si="42">E71+G71</f>
        <v>0</v>
      </c>
      <c r="D71" s="337"/>
      <c r="E71" s="336"/>
      <c r="F71" s="336"/>
      <c r="G71" s="336"/>
      <c r="H71" s="336"/>
      <c r="I71" s="340">
        <f t="shared" ref="I71" si="43">K71+M71</f>
        <v>0</v>
      </c>
      <c r="J71" s="340"/>
      <c r="K71" s="336"/>
      <c r="L71" s="336"/>
      <c r="M71" s="336"/>
      <c r="N71" s="336"/>
      <c r="O71" s="337">
        <f t="shared" ref="O71" si="44">SUM(R71:X71)</f>
        <v>0</v>
      </c>
      <c r="P71" s="337"/>
      <c r="Q71" s="337"/>
      <c r="R71" s="336"/>
      <c r="S71" s="336"/>
      <c r="T71" s="336"/>
      <c r="U71" s="336"/>
      <c r="V71" s="336"/>
      <c r="W71" s="336"/>
      <c r="X71" s="34"/>
      <c r="Y71" s="103">
        <f t="shared" ref="Y71" si="45">I71-O71</f>
        <v>0</v>
      </c>
      <c r="Z71" s="73"/>
      <c r="AA71" s="338" t="e">
        <f t="shared" ref="AA71" si="46">I71/Z71</f>
        <v>#DIV/0!</v>
      </c>
      <c r="AB71" s="338"/>
      <c r="AC71" s="338"/>
      <c r="AD71" s="15"/>
    </row>
    <row r="72" spans="1:30" ht="12.75" customHeight="1">
      <c r="A72" s="1"/>
      <c r="B72" s="58">
        <v>26</v>
      </c>
      <c r="C72" s="339">
        <f t="shared" ref="C72" si="47">E72+G72</f>
        <v>0</v>
      </c>
      <c r="D72" s="337"/>
      <c r="E72" s="336"/>
      <c r="F72" s="336"/>
      <c r="G72" s="336"/>
      <c r="H72" s="336"/>
      <c r="I72" s="340">
        <f t="shared" ref="I72" si="48">K72+M72</f>
        <v>0</v>
      </c>
      <c r="J72" s="340"/>
      <c r="K72" s="336"/>
      <c r="L72" s="336"/>
      <c r="M72" s="336"/>
      <c r="N72" s="336"/>
      <c r="O72" s="337">
        <f t="shared" ref="O72" si="49">SUM(R72:X72)</f>
        <v>0</v>
      </c>
      <c r="P72" s="337"/>
      <c r="Q72" s="337"/>
      <c r="R72" s="336"/>
      <c r="S72" s="336"/>
      <c r="T72" s="336"/>
      <c r="U72" s="336"/>
      <c r="V72" s="336"/>
      <c r="W72" s="336"/>
      <c r="X72" s="34"/>
      <c r="Y72" s="103">
        <f t="shared" ref="Y72" si="50">I72-O72</f>
        <v>0</v>
      </c>
      <c r="Z72" s="73"/>
      <c r="AA72" s="338" t="e">
        <f t="shared" ref="AA72" si="51">I72/Z72</f>
        <v>#DIV/0!</v>
      </c>
      <c r="AB72" s="338"/>
      <c r="AC72" s="338"/>
      <c r="AD72" s="15"/>
    </row>
    <row r="73" spans="1:30" ht="12.75" customHeight="1">
      <c r="A73" s="1"/>
      <c r="B73" s="58">
        <v>27</v>
      </c>
      <c r="C73" s="339">
        <f t="shared" ref="C73:C74" si="52">E73+G73</f>
        <v>0</v>
      </c>
      <c r="D73" s="337"/>
      <c r="E73" s="336"/>
      <c r="F73" s="336"/>
      <c r="G73" s="336"/>
      <c r="H73" s="336"/>
      <c r="I73" s="340">
        <f t="shared" ref="I73:I74" si="53">K73+M73</f>
        <v>0</v>
      </c>
      <c r="J73" s="340"/>
      <c r="K73" s="336"/>
      <c r="L73" s="336"/>
      <c r="M73" s="336"/>
      <c r="N73" s="336"/>
      <c r="O73" s="337">
        <f t="shared" ref="O73:O74" si="54">SUM(R73:X73)</f>
        <v>0</v>
      </c>
      <c r="P73" s="337"/>
      <c r="Q73" s="337"/>
      <c r="R73" s="336"/>
      <c r="S73" s="336"/>
      <c r="T73" s="336"/>
      <c r="U73" s="336"/>
      <c r="V73" s="336"/>
      <c r="W73" s="336"/>
      <c r="X73" s="34"/>
      <c r="Y73" s="72">
        <f t="shared" ref="Y73:Y74" si="55">I73-O73</f>
        <v>0</v>
      </c>
      <c r="Z73" s="73"/>
      <c r="AA73" s="338" t="e">
        <f t="shared" ref="AA73:AA74" si="56">I73/Z73</f>
        <v>#DIV/0!</v>
      </c>
      <c r="AB73" s="338"/>
      <c r="AC73" s="338"/>
      <c r="AD73" s="15"/>
    </row>
    <row r="74" spans="1:30" ht="12.75" customHeight="1">
      <c r="A74" s="1"/>
      <c r="B74" s="58">
        <v>28</v>
      </c>
      <c r="C74" s="339">
        <f t="shared" si="52"/>
        <v>0</v>
      </c>
      <c r="D74" s="337"/>
      <c r="E74" s="336"/>
      <c r="F74" s="336"/>
      <c r="G74" s="336"/>
      <c r="H74" s="336"/>
      <c r="I74" s="340">
        <f t="shared" si="53"/>
        <v>0</v>
      </c>
      <c r="J74" s="340"/>
      <c r="K74" s="336"/>
      <c r="L74" s="336"/>
      <c r="M74" s="336"/>
      <c r="N74" s="336"/>
      <c r="O74" s="337">
        <f t="shared" si="54"/>
        <v>0</v>
      </c>
      <c r="P74" s="337"/>
      <c r="Q74" s="337"/>
      <c r="R74" s="336"/>
      <c r="S74" s="336"/>
      <c r="T74" s="336"/>
      <c r="U74" s="336"/>
      <c r="V74" s="336"/>
      <c r="W74" s="336"/>
      <c r="X74" s="34"/>
      <c r="Y74" s="72">
        <f t="shared" si="55"/>
        <v>0</v>
      </c>
      <c r="Z74" s="73"/>
      <c r="AA74" s="338" t="e">
        <f t="shared" si="56"/>
        <v>#DIV/0!</v>
      </c>
      <c r="AB74" s="338"/>
      <c r="AC74" s="338"/>
      <c r="AD74" s="15"/>
    </row>
    <row r="75" spans="1:30" ht="6.75" customHeight="1" thickBot="1">
      <c r="A75" s="4"/>
      <c r="B75" s="4"/>
      <c r="C75" s="335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63"/>
      <c r="P75" s="63"/>
      <c r="Q75" s="63"/>
      <c r="R75" s="334"/>
      <c r="S75" s="334"/>
      <c r="T75" s="334"/>
      <c r="U75" s="334"/>
      <c r="V75" s="334"/>
      <c r="W75" s="334"/>
      <c r="X75" s="4"/>
      <c r="Y75" s="4"/>
      <c r="Z75" s="4"/>
      <c r="AA75" s="63"/>
      <c r="AB75" s="63"/>
      <c r="AC75" s="63"/>
      <c r="AD75" s="15"/>
    </row>
    <row r="76" spans="1:30" ht="6.75" customHeight="1" thickTop="1">
      <c r="A76" s="15"/>
      <c r="B76" s="15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15"/>
      <c r="Y76" s="15"/>
      <c r="Z76" s="15"/>
      <c r="AA76" s="50"/>
      <c r="AB76" s="1"/>
      <c r="AC76" s="1"/>
      <c r="AD76" s="15"/>
    </row>
    <row r="77" spans="1:30">
      <c r="A77" s="1" t="s">
        <v>109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5"/>
    </row>
  </sheetData>
  <mergeCells count="452">
    <mergeCell ref="A5:B5"/>
    <mergeCell ref="D5:E5"/>
    <mergeCell ref="H5:I5"/>
    <mergeCell ref="L5:M5"/>
    <mergeCell ref="O5:P7"/>
    <mergeCell ref="Q5:S5"/>
    <mergeCell ref="T5:V5"/>
    <mergeCell ref="W5:Y5"/>
    <mergeCell ref="Z5:AD5"/>
    <mergeCell ref="Q6:R7"/>
    <mergeCell ref="S6:S7"/>
    <mergeCell ref="T6:T7"/>
    <mergeCell ref="U6:V7"/>
    <mergeCell ref="W6:W7"/>
    <mergeCell ref="X6:X7"/>
    <mergeCell ref="Y6:Y7"/>
    <mergeCell ref="Z6:Z7"/>
    <mergeCell ref="AA6:AB7"/>
    <mergeCell ref="L7:M8"/>
    <mergeCell ref="N7:N8"/>
    <mergeCell ref="D9:E9"/>
    <mergeCell ref="H9:I9"/>
    <mergeCell ref="L9:M9"/>
    <mergeCell ref="Q9:R9"/>
    <mergeCell ref="AC6:AD7"/>
    <mergeCell ref="A7:A8"/>
    <mergeCell ref="B7:B8"/>
    <mergeCell ref="C7:C8"/>
    <mergeCell ref="D7:E8"/>
    <mergeCell ref="F7:F8"/>
    <mergeCell ref="G7:G8"/>
    <mergeCell ref="H7:I8"/>
    <mergeCell ref="J7:J8"/>
    <mergeCell ref="K7:K8"/>
    <mergeCell ref="U9:V9"/>
    <mergeCell ref="AA9:AB9"/>
    <mergeCell ref="AC9:AD9"/>
    <mergeCell ref="D10:E10"/>
    <mergeCell ref="H10:I10"/>
    <mergeCell ref="L10:M10"/>
    <mergeCell ref="Q10:R10"/>
    <mergeCell ref="U10:V10"/>
    <mergeCell ref="AA10:AB10"/>
    <mergeCell ref="AC10:AD10"/>
    <mergeCell ref="AC11:AD11"/>
    <mergeCell ref="D12:E12"/>
    <mergeCell ref="H12:I12"/>
    <mergeCell ref="L12:M12"/>
    <mergeCell ref="Q12:R12"/>
    <mergeCell ref="U12:V12"/>
    <mergeCell ref="AA12:AB12"/>
    <mergeCell ref="AC12:AD12"/>
    <mergeCell ref="D11:E11"/>
    <mergeCell ref="H11:I11"/>
    <mergeCell ref="L11:M11"/>
    <mergeCell ref="Q11:R11"/>
    <mergeCell ref="U11:V11"/>
    <mergeCell ref="AA11:AB11"/>
    <mergeCell ref="AC13:AD13"/>
    <mergeCell ref="D14:E14"/>
    <mergeCell ref="H14:I14"/>
    <mergeCell ref="L14:M14"/>
    <mergeCell ref="Q14:R14"/>
    <mergeCell ref="U14:V14"/>
    <mergeCell ref="AA14:AB14"/>
    <mergeCell ref="AC14:AD14"/>
    <mergeCell ref="D13:E13"/>
    <mergeCell ref="H13:I13"/>
    <mergeCell ref="L13:M13"/>
    <mergeCell ref="Q13:R13"/>
    <mergeCell ref="U13:V13"/>
    <mergeCell ref="AA13:AB13"/>
    <mergeCell ref="D17:E17"/>
    <mergeCell ref="H17:I17"/>
    <mergeCell ref="L17:M17"/>
    <mergeCell ref="P17:P18"/>
    <mergeCell ref="Q17:R18"/>
    <mergeCell ref="S17:S18"/>
    <mergeCell ref="AC15:AD15"/>
    <mergeCell ref="D16:E16"/>
    <mergeCell ref="H16:I16"/>
    <mergeCell ref="L16:M16"/>
    <mergeCell ref="Q16:R16"/>
    <mergeCell ref="U16:V16"/>
    <mergeCell ref="AA16:AB16"/>
    <mergeCell ref="AC16:AD16"/>
    <mergeCell ref="D15:E15"/>
    <mergeCell ref="H15:I15"/>
    <mergeCell ref="L15:M15"/>
    <mergeCell ref="Q15:R15"/>
    <mergeCell ref="U15:V15"/>
    <mergeCell ref="AA15:AB15"/>
    <mergeCell ref="AA17:AB18"/>
    <mergeCell ref="AC17:AD18"/>
    <mergeCell ref="Q19:R19"/>
    <mergeCell ref="U19:V19"/>
    <mergeCell ref="AA19:AB19"/>
    <mergeCell ref="AC19:AD19"/>
    <mergeCell ref="T17:T18"/>
    <mergeCell ref="U17:V18"/>
    <mergeCell ref="W17:W18"/>
    <mergeCell ref="X17:X18"/>
    <mergeCell ref="Y17:Y18"/>
    <mergeCell ref="Z17:Z18"/>
    <mergeCell ref="Q20:R20"/>
    <mergeCell ref="U20:V20"/>
    <mergeCell ref="AA20:AB20"/>
    <mergeCell ref="AC20:AD20"/>
    <mergeCell ref="Q21:R21"/>
    <mergeCell ref="U21:V21"/>
    <mergeCell ref="AA21:AB21"/>
    <mergeCell ref="AC21:AD21"/>
    <mergeCell ref="Z22:Z23"/>
    <mergeCell ref="AA22:AB23"/>
    <mergeCell ref="AC22:AD23"/>
    <mergeCell ref="U22:V23"/>
    <mergeCell ref="W22:W23"/>
    <mergeCell ref="Y24:Y25"/>
    <mergeCell ref="Z24:Z25"/>
    <mergeCell ref="AA24:AB25"/>
    <mergeCell ref="AC24:AD25"/>
    <mergeCell ref="U24:V25"/>
    <mergeCell ref="W24:W25"/>
    <mergeCell ref="X24:X25"/>
    <mergeCell ref="X22:X23"/>
    <mergeCell ref="Y22:Y23"/>
    <mergeCell ref="A26:A27"/>
    <mergeCell ref="B26:B27"/>
    <mergeCell ref="C26:C27"/>
    <mergeCell ref="D26:E27"/>
    <mergeCell ref="F26:F27"/>
    <mergeCell ref="G26:G27"/>
    <mergeCell ref="Q24:R25"/>
    <mergeCell ref="S24:S25"/>
    <mergeCell ref="T24:T25"/>
    <mergeCell ref="H23:I24"/>
    <mergeCell ref="J23:J24"/>
    <mergeCell ref="K23:K24"/>
    <mergeCell ref="L23:M24"/>
    <mergeCell ref="N23:N24"/>
    <mergeCell ref="P24:P25"/>
    <mergeCell ref="A23:B24"/>
    <mergeCell ref="C23:C24"/>
    <mergeCell ref="D23:E24"/>
    <mergeCell ref="F23:F24"/>
    <mergeCell ref="G23:G24"/>
    <mergeCell ref="P22:P23"/>
    <mergeCell ref="Q22:R23"/>
    <mergeCell ref="S22:S23"/>
    <mergeCell ref="T22:T23"/>
    <mergeCell ref="U26:V26"/>
    <mergeCell ref="AA26:AB26"/>
    <mergeCell ref="AC26:AD26"/>
    <mergeCell ref="D28:E28"/>
    <mergeCell ref="H28:I28"/>
    <mergeCell ref="L28:M28"/>
    <mergeCell ref="H26:I27"/>
    <mergeCell ref="J26:J27"/>
    <mergeCell ref="K26:K27"/>
    <mergeCell ref="L26:M27"/>
    <mergeCell ref="N26:N27"/>
    <mergeCell ref="Q26:R26"/>
    <mergeCell ref="D31:E31"/>
    <mergeCell ref="H31:I31"/>
    <mergeCell ref="L31:M31"/>
    <mergeCell ref="D32:E32"/>
    <mergeCell ref="H32:I32"/>
    <mergeCell ref="L32:M32"/>
    <mergeCell ref="D29:E29"/>
    <mergeCell ref="H29:I29"/>
    <mergeCell ref="L29:M29"/>
    <mergeCell ref="D30:E30"/>
    <mergeCell ref="H30:I30"/>
    <mergeCell ref="L30:M30"/>
    <mergeCell ref="Z41:AA41"/>
    <mergeCell ref="D33:E33"/>
    <mergeCell ref="H33:I33"/>
    <mergeCell ref="L33:M33"/>
    <mergeCell ref="B34:B35"/>
    <mergeCell ref="C34:C35"/>
    <mergeCell ref="D34:E35"/>
    <mergeCell ref="F34:F35"/>
    <mergeCell ref="G34:G35"/>
    <mergeCell ref="H34:I35"/>
    <mergeCell ref="T35:V36"/>
    <mergeCell ref="W35:X36"/>
    <mergeCell ref="Y35:AA36"/>
    <mergeCell ref="B36:B37"/>
    <mergeCell ref="C36:C37"/>
    <mergeCell ref="D36:E37"/>
    <mergeCell ref="F36:F37"/>
    <mergeCell ref="G36:G37"/>
    <mergeCell ref="H36:I37"/>
    <mergeCell ref="J36:J37"/>
    <mergeCell ref="J34:J35"/>
    <mergeCell ref="K34:K35"/>
    <mergeCell ref="L34:M35"/>
    <mergeCell ref="N34:N35"/>
    <mergeCell ref="Q42:R42"/>
    <mergeCell ref="U42:V42"/>
    <mergeCell ref="Z42:AA42"/>
    <mergeCell ref="Z37:AA38"/>
    <mergeCell ref="D38:E38"/>
    <mergeCell ref="H38:I38"/>
    <mergeCell ref="L38:M38"/>
    <mergeCell ref="Q40:R40"/>
    <mergeCell ref="U40:V40"/>
    <mergeCell ref="Z40:AA40"/>
    <mergeCell ref="S37:S38"/>
    <mergeCell ref="T37:T38"/>
    <mergeCell ref="U37:V38"/>
    <mergeCell ref="W37:W38"/>
    <mergeCell ref="X37:X38"/>
    <mergeCell ref="Y37:Y38"/>
    <mergeCell ref="O35:P38"/>
    <mergeCell ref="Q35:S36"/>
    <mergeCell ref="K36:K37"/>
    <mergeCell ref="L36:M37"/>
    <mergeCell ref="N36:N37"/>
    <mergeCell ref="Q37:R38"/>
    <mergeCell ref="Q41:R41"/>
    <mergeCell ref="U41:V41"/>
    <mergeCell ref="Z43:AA44"/>
    <mergeCell ref="A44:B47"/>
    <mergeCell ref="C44:D47"/>
    <mergeCell ref="E44:F47"/>
    <mergeCell ref="G44:H47"/>
    <mergeCell ref="I44:J45"/>
    <mergeCell ref="K44:L45"/>
    <mergeCell ref="M44:N47"/>
    <mergeCell ref="P43:P44"/>
    <mergeCell ref="Q43:R44"/>
    <mergeCell ref="S43:S44"/>
    <mergeCell ref="T43:T44"/>
    <mergeCell ref="U43:V44"/>
    <mergeCell ref="W43:W44"/>
    <mergeCell ref="X45:X46"/>
    <mergeCell ref="Y45:Y46"/>
    <mergeCell ref="Z45:AA46"/>
    <mergeCell ref="I46:J47"/>
    <mergeCell ref="K46:L47"/>
    <mergeCell ref="P47:P48"/>
    <mergeCell ref="Q47:R48"/>
    <mergeCell ref="S47:S48"/>
    <mergeCell ref="P45:P46"/>
    <mergeCell ref="Q45:R46"/>
    <mergeCell ref="S45:S46"/>
    <mergeCell ref="T45:T46"/>
    <mergeCell ref="U45:V46"/>
    <mergeCell ref="W45:W46"/>
    <mergeCell ref="W47:W48"/>
    <mergeCell ref="X43:X44"/>
    <mergeCell ref="Y43:Y44"/>
    <mergeCell ref="X47:X48"/>
    <mergeCell ref="Y47:Y48"/>
    <mergeCell ref="Z47:AA48"/>
    <mergeCell ref="C49:D49"/>
    <mergeCell ref="E49:F49"/>
    <mergeCell ref="G49:H49"/>
    <mergeCell ref="I49:J49"/>
    <mergeCell ref="K49:L49"/>
    <mergeCell ref="M49:N49"/>
    <mergeCell ref="Q49:R49"/>
    <mergeCell ref="U49:V49"/>
    <mergeCell ref="Z49:AA49"/>
    <mergeCell ref="T47:T48"/>
    <mergeCell ref="U47:V48"/>
    <mergeCell ref="C50:D50"/>
    <mergeCell ref="E50:F50"/>
    <mergeCell ref="G50:H50"/>
    <mergeCell ref="I50:J50"/>
    <mergeCell ref="K50:L50"/>
    <mergeCell ref="M50:N50"/>
    <mergeCell ref="Q50:R50"/>
    <mergeCell ref="U50:V50"/>
    <mergeCell ref="Z50:AA50"/>
    <mergeCell ref="C51:D51"/>
    <mergeCell ref="E51:F51"/>
    <mergeCell ref="G51:H51"/>
    <mergeCell ref="I51:J51"/>
    <mergeCell ref="K51:L51"/>
    <mergeCell ref="M51:N51"/>
    <mergeCell ref="Q51:R51"/>
    <mergeCell ref="U51:V51"/>
    <mergeCell ref="Z51:AA51"/>
    <mergeCell ref="C52:D52"/>
    <mergeCell ref="E52:F52"/>
    <mergeCell ref="G52:H52"/>
    <mergeCell ref="I52:J52"/>
    <mergeCell ref="K52:L52"/>
    <mergeCell ref="M52:N52"/>
    <mergeCell ref="Q52:R52"/>
    <mergeCell ref="U52:V52"/>
    <mergeCell ref="Z52:AA52"/>
    <mergeCell ref="C58:D58"/>
    <mergeCell ref="E58:F58"/>
    <mergeCell ref="G58:H58"/>
    <mergeCell ref="I58:J58"/>
    <mergeCell ref="K58:L58"/>
    <mergeCell ref="M58:N58"/>
    <mergeCell ref="Q53:R53"/>
    <mergeCell ref="U53:V53"/>
    <mergeCell ref="Z53:AA53"/>
    <mergeCell ref="C54:D54"/>
    <mergeCell ref="E54:F54"/>
    <mergeCell ref="G54:H54"/>
    <mergeCell ref="I54:J54"/>
    <mergeCell ref="K54:L54"/>
    <mergeCell ref="M54:N54"/>
    <mergeCell ref="Q54:R54"/>
    <mergeCell ref="C53:D53"/>
    <mergeCell ref="E53:F53"/>
    <mergeCell ref="G53:H53"/>
    <mergeCell ref="I53:J53"/>
    <mergeCell ref="K53:L53"/>
    <mergeCell ref="M53:N53"/>
    <mergeCell ref="U54:V54"/>
    <mergeCell ref="Z54:AA54"/>
    <mergeCell ref="Z55:AA55"/>
    <mergeCell ref="C56:D56"/>
    <mergeCell ref="E56:F56"/>
    <mergeCell ref="G56:H56"/>
    <mergeCell ref="I56:J56"/>
    <mergeCell ref="K56:L56"/>
    <mergeCell ref="M56:N56"/>
    <mergeCell ref="Q56:R56"/>
    <mergeCell ref="U56:V56"/>
    <mergeCell ref="Z56:AA56"/>
    <mergeCell ref="C55:D55"/>
    <mergeCell ref="E55:F55"/>
    <mergeCell ref="G55:H55"/>
    <mergeCell ref="I55:J55"/>
    <mergeCell ref="K55:L55"/>
    <mergeCell ref="M55:N55"/>
    <mergeCell ref="Q55:R55"/>
    <mergeCell ref="U55:V55"/>
    <mergeCell ref="A63:B65"/>
    <mergeCell ref="C63:H63"/>
    <mergeCell ref="I63:N63"/>
    <mergeCell ref="O63:Y63"/>
    <mergeCell ref="AA63:AC63"/>
    <mergeCell ref="C64:D65"/>
    <mergeCell ref="E64:F65"/>
    <mergeCell ref="G64:H65"/>
    <mergeCell ref="I64:N64"/>
    <mergeCell ref="O64:X64"/>
    <mergeCell ref="AA64:AC64"/>
    <mergeCell ref="I65:J65"/>
    <mergeCell ref="K65:L65"/>
    <mergeCell ref="M65:N65"/>
    <mergeCell ref="O65:Q65"/>
    <mergeCell ref="R65:S65"/>
    <mergeCell ref="T65:U65"/>
    <mergeCell ref="V65:W65"/>
    <mergeCell ref="AA65:AC65"/>
    <mergeCell ref="C68:D68"/>
    <mergeCell ref="E68:F68"/>
    <mergeCell ref="G68:H68"/>
    <mergeCell ref="I68:J68"/>
    <mergeCell ref="K68:L68"/>
    <mergeCell ref="C67:D67"/>
    <mergeCell ref="E67:F67"/>
    <mergeCell ref="G67:H67"/>
    <mergeCell ref="I67:J67"/>
    <mergeCell ref="K67:L67"/>
    <mergeCell ref="M68:N68"/>
    <mergeCell ref="O68:Q68"/>
    <mergeCell ref="R68:S68"/>
    <mergeCell ref="T68:U68"/>
    <mergeCell ref="V68:W68"/>
    <mergeCell ref="AA68:AC68"/>
    <mergeCell ref="O67:Q67"/>
    <mergeCell ref="R67:S67"/>
    <mergeCell ref="T67:U67"/>
    <mergeCell ref="V67:W67"/>
    <mergeCell ref="AA67:AC67"/>
    <mergeCell ref="M67:N67"/>
    <mergeCell ref="C70:D70"/>
    <mergeCell ref="E70:F70"/>
    <mergeCell ref="G70:H70"/>
    <mergeCell ref="I70:J70"/>
    <mergeCell ref="K70:L70"/>
    <mergeCell ref="C69:D69"/>
    <mergeCell ref="E69:F69"/>
    <mergeCell ref="G69:H69"/>
    <mergeCell ref="I69:J69"/>
    <mergeCell ref="K69:L69"/>
    <mergeCell ref="M70:N70"/>
    <mergeCell ref="O70:Q70"/>
    <mergeCell ref="R70:S70"/>
    <mergeCell ref="T70:U70"/>
    <mergeCell ref="V70:W70"/>
    <mergeCell ref="AA70:AC70"/>
    <mergeCell ref="O69:Q69"/>
    <mergeCell ref="R69:S69"/>
    <mergeCell ref="T69:U69"/>
    <mergeCell ref="V69:W69"/>
    <mergeCell ref="AA69:AC69"/>
    <mergeCell ref="M69:N69"/>
    <mergeCell ref="C72:D72"/>
    <mergeCell ref="E72:F72"/>
    <mergeCell ref="G72:H72"/>
    <mergeCell ref="I72:J72"/>
    <mergeCell ref="K72:L72"/>
    <mergeCell ref="C71:D71"/>
    <mergeCell ref="E71:F71"/>
    <mergeCell ref="G71:H71"/>
    <mergeCell ref="I71:J71"/>
    <mergeCell ref="K71:L71"/>
    <mergeCell ref="M72:N72"/>
    <mergeCell ref="O72:Q72"/>
    <mergeCell ref="R72:S72"/>
    <mergeCell ref="T72:U72"/>
    <mergeCell ref="V72:W72"/>
    <mergeCell ref="AA72:AC72"/>
    <mergeCell ref="O71:Q71"/>
    <mergeCell ref="R71:S71"/>
    <mergeCell ref="T71:U71"/>
    <mergeCell ref="V71:W71"/>
    <mergeCell ref="AA71:AC71"/>
    <mergeCell ref="M71:N71"/>
    <mergeCell ref="C74:D74"/>
    <mergeCell ref="E74:F74"/>
    <mergeCell ref="G74:H74"/>
    <mergeCell ref="I74:J74"/>
    <mergeCell ref="K74:L74"/>
    <mergeCell ref="C73:D73"/>
    <mergeCell ref="E73:F73"/>
    <mergeCell ref="G73:H73"/>
    <mergeCell ref="I73:J73"/>
    <mergeCell ref="K73:L73"/>
    <mergeCell ref="M74:N74"/>
    <mergeCell ref="O74:Q74"/>
    <mergeCell ref="R74:S74"/>
    <mergeCell ref="T74:U74"/>
    <mergeCell ref="V74:W74"/>
    <mergeCell ref="AA74:AC74"/>
    <mergeCell ref="O73:Q73"/>
    <mergeCell ref="R73:S73"/>
    <mergeCell ref="T73:U73"/>
    <mergeCell ref="V73:W73"/>
    <mergeCell ref="AA73:AC73"/>
    <mergeCell ref="M73:N73"/>
    <mergeCell ref="R75:S75"/>
    <mergeCell ref="T75:U75"/>
    <mergeCell ref="V75:W75"/>
    <mergeCell ref="C75:D75"/>
    <mergeCell ref="E75:F75"/>
    <mergeCell ref="G75:H75"/>
    <mergeCell ref="I75:J75"/>
    <mergeCell ref="K75:L75"/>
    <mergeCell ref="M75:N7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77" max="29" man="1"/>
  </rowBreaks>
  <colBreaks count="1" manualBreakCount="1">
    <brk id="14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view="pageBreakPreview" zoomScaleNormal="100" zoomScaleSheetLayoutView="100" workbookViewId="0">
      <selection activeCell="J12" sqref="J12"/>
    </sheetView>
  </sheetViews>
  <sheetFormatPr defaultRowHeight="13.5"/>
  <cols>
    <col min="1" max="1" width="2.625" style="151" customWidth="1"/>
    <col min="2" max="2" width="3" style="151" customWidth="1"/>
    <col min="3" max="4" width="4" style="151" customWidth="1"/>
    <col min="5" max="5" width="9" style="151" customWidth="1"/>
    <col min="6" max="6" width="7.5" style="151" customWidth="1"/>
    <col min="7" max="8" width="4.5" style="151" customWidth="1"/>
    <col min="9" max="10" width="8" style="151" customWidth="1"/>
    <col min="11" max="11" width="8.75" style="151" customWidth="1"/>
    <col min="12" max="12" width="8.5" style="151" customWidth="1"/>
    <col min="13" max="16" width="4" style="151" customWidth="1"/>
    <col min="17" max="16384" width="9" style="151"/>
  </cols>
  <sheetData>
    <row r="1" spans="1:17" ht="14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156"/>
      <c r="M1" s="156"/>
      <c r="N1" s="156"/>
      <c r="O1" s="156"/>
      <c r="P1" s="199" t="s">
        <v>241</v>
      </c>
    </row>
    <row r="2" spans="1:17" ht="12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4.25">
      <c r="A3" s="182" t="s">
        <v>52</v>
      </c>
      <c r="B3" s="213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6.75" customHeight="1" thickBo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7" ht="13.5" customHeight="1" thickTop="1">
      <c r="A5" s="398" t="s">
        <v>2</v>
      </c>
      <c r="B5" s="399"/>
      <c r="C5" s="283" t="s">
        <v>26</v>
      </c>
      <c r="D5" s="284"/>
      <c r="E5" s="285"/>
      <c r="F5" s="283" t="s">
        <v>61</v>
      </c>
      <c r="G5" s="284"/>
      <c r="H5" s="285"/>
      <c r="I5" s="283" t="s">
        <v>62</v>
      </c>
      <c r="J5" s="284"/>
      <c r="K5" s="285"/>
      <c r="L5" s="304" t="s">
        <v>63</v>
      </c>
      <c r="M5" s="293"/>
      <c r="N5" s="293"/>
      <c r="O5" s="293"/>
      <c r="P5" s="293"/>
    </row>
    <row r="6" spans="1:17" ht="6.75" customHeight="1">
      <c r="A6" s="400"/>
      <c r="B6" s="401"/>
      <c r="C6" s="470" t="s">
        <v>64</v>
      </c>
      <c r="D6" s="474"/>
      <c r="E6" s="476" t="s">
        <v>65</v>
      </c>
      <c r="F6" s="476" t="s">
        <v>64</v>
      </c>
      <c r="G6" s="470" t="s">
        <v>65</v>
      </c>
      <c r="H6" s="474"/>
      <c r="I6" s="469" t="s">
        <v>66</v>
      </c>
      <c r="J6" s="469" t="s">
        <v>67</v>
      </c>
      <c r="K6" s="478" t="s">
        <v>68</v>
      </c>
      <c r="L6" s="469" t="s">
        <v>69</v>
      </c>
      <c r="M6" s="469" t="s">
        <v>70</v>
      </c>
      <c r="N6" s="469"/>
      <c r="O6" s="470" t="s">
        <v>71</v>
      </c>
      <c r="P6" s="471"/>
      <c r="Q6" s="152"/>
    </row>
    <row r="7" spans="1:17" ht="6.75" customHeight="1">
      <c r="A7" s="402"/>
      <c r="B7" s="403"/>
      <c r="C7" s="472"/>
      <c r="D7" s="475"/>
      <c r="E7" s="477"/>
      <c r="F7" s="477"/>
      <c r="G7" s="472"/>
      <c r="H7" s="475"/>
      <c r="I7" s="469"/>
      <c r="J7" s="469"/>
      <c r="K7" s="479"/>
      <c r="L7" s="469"/>
      <c r="M7" s="469"/>
      <c r="N7" s="469"/>
      <c r="O7" s="472"/>
      <c r="P7" s="473"/>
      <c r="Q7" s="152"/>
    </row>
    <row r="8" spans="1:17" ht="6.75" customHeight="1">
      <c r="A8" s="133"/>
      <c r="B8" s="133"/>
      <c r="C8" s="80"/>
      <c r="D8" s="12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</row>
    <row r="9" spans="1:17" ht="18.95" customHeight="1">
      <c r="A9" s="133" t="s">
        <v>328</v>
      </c>
      <c r="B9" s="194">
        <v>17</v>
      </c>
      <c r="C9" s="255">
        <v>5360</v>
      </c>
      <c r="D9" s="253"/>
      <c r="E9" s="162">
        <v>11991</v>
      </c>
      <c r="F9" s="172">
        <v>66.3</v>
      </c>
      <c r="G9" s="454">
        <v>46.8</v>
      </c>
      <c r="H9" s="454"/>
      <c r="I9" s="162">
        <v>819894</v>
      </c>
      <c r="J9" s="162">
        <v>791796</v>
      </c>
      <c r="K9" s="172">
        <f t="shared" ref="K9:K12" si="0">(J9/I9)*100</f>
        <v>96.572971628039724</v>
      </c>
      <c r="L9" s="162">
        <v>530000</v>
      </c>
      <c r="M9" s="295">
        <v>16200</v>
      </c>
      <c r="N9" s="295"/>
      <c r="O9" s="434">
        <f>(I9/C9)*1000+1382</f>
        <v>154347.29850746266</v>
      </c>
      <c r="P9" s="434"/>
    </row>
    <row r="10" spans="1:17" ht="18.95" customHeight="1">
      <c r="A10" s="133"/>
      <c r="B10" s="194">
        <v>18</v>
      </c>
      <c r="C10" s="255">
        <v>5366</v>
      </c>
      <c r="D10" s="253"/>
      <c r="E10" s="162">
        <v>11780</v>
      </c>
      <c r="F10" s="172">
        <v>66</v>
      </c>
      <c r="G10" s="454">
        <v>46.8</v>
      </c>
      <c r="H10" s="454"/>
      <c r="I10" s="162">
        <v>791199</v>
      </c>
      <c r="J10" s="162">
        <v>764725</v>
      </c>
      <c r="K10" s="172">
        <f t="shared" si="0"/>
        <v>96.653939148052515</v>
      </c>
      <c r="L10" s="162">
        <v>530000</v>
      </c>
      <c r="M10" s="295">
        <v>16200</v>
      </c>
      <c r="N10" s="295"/>
      <c r="O10" s="434">
        <f>(I10/C10)*1000-684</f>
        <v>146762.7014535967</v>
      </c>
      <c r="P10" s="434"/>
    </row>
    <row r="11" spans="1:17" ht="18.95" customHeight="1">
      <c r="A11" s="133"/>
      <c r="B11" s="150">
        <v>19</v>
      </c>
      <c r="C11" s="255">
        <v>5384</v>
      </c>
      <c r="D11" s="253"/>
      <c r="E11" s="162">
        <v>11579</v>
      </c>
      <c r="F11" s="172">
        <v>66.400000000000006</v>
      </c>
      <c r="G11" s="454">
        <v>46.8</v>
      </c>
      <c r="H11" s="454"/>
      <c r="I11" s="162">
        <v>791992</v>
      </c>
      <c r="J11" s="162">
        <v>766175</v>
      </c>
      <c r="K11" s="172">
        <f t="shared" si="0"/>
        <v>96.740244850958092</v>
      </c>
      <c r="L11" s="162">
        <v>560000</v>
      </c>
      <c r="M11" s="295">
        <v>16200</v>
      </c>
      <c r="N11" s="295"/>
      <c r="O11" s="434">
        <f>(I11/C11)*1000+549</f>
        <v>147650.04011887073</v>
      </c>
      <c r="P11" s="434"/>
    </row>
    <row r="12" spans="1:17" ht="18.95" customHeight="1">
      <c r="A12" s="133"/>
      <c r="B12" s="150">
        <v>20</v>
      </c>
      <c r="C12" s="255">
        <v>4242</v>
      </c>
      <c r="D12" s="253"/>
      <c r="E12" s="162">
        <v>8175</v>
      </c>
      <c r="F12" s="172">
        <v>52.1</v>
      </c>
      <c r="G12" s="454">
        <v>33.4</v>
      </c>
      <c r="H12" s="454"/>
      <c r="I12" s="162">
        <v>457265</v>
      </c>
      <c r="J12" s="162">
        <v>434956</v>
      </c>
      <c r="K12" s="172">
        <f t="shared" si="0"/>
        <v>95.121209801756095</v>
      </c>
      <c r="L12" s="162">
        <v>470000</v>
      </c>
      <c r="M12" s="295">
        <v>12000</v>
      </c>
      <c r="N12" s="295"/>
      <c r="O12" s="434">
        <f>(I12/C12)*1000-2894</f>
        <v>104900.67232437529</v>
      </c>
      <c r="P12" s="434"/>
    </row>
    <row r="13" spans="1:17" ht="18.95" customHeight="1">
      <c r="A13" s="133"/>
      <c r="B13" s="194">
        <v>21</v>
      </c>
      <c r="C13" s="255">
        <v>4146</v>
      </c>
      <c r="D13" s="253"/>
      <c r="E13" s="162">
        <v>7847</v>
      </c>
      <c r="F13" s="172">
        <v>50.4</v>
      </c>
      <c r="G13" s="454">
        <v>32.200000000000003</v>
      </c>
      <c r="H13" s="454"/>
      <c r="I13" s="162">
        <v>436045</v>
      </c>
      <c r="J13" s="162">
        <v>416579</v>
      </c>
      <c r="K13" s="172">
        <f t="shared" ref="K13:K22" si="1">(J13/I13)*100</f>
        <v>95.535781857377103</v>
      </c>
      <c r="L13" s="162">
        <v>470000</v>
      </c>
      <c r="M13" s="295">
        <v>12000</v>
      </c>
      <c r="N13" s="295"/>
      <c r="O13" s="434">
        <v>105172</v>
      </c>
      <c r="P13" s="434"/>
    </row>
    <row r="14" spans="1:17" ht="18.95" customHeight="1">
      <c r="A14" s="133"/>
      <c r="B14" s="194">
        <v>22</v>
      </c>
      <c r="C14" s="255">
        <v>4099</v>
      </c>
      <c r="D14" s="253"/>
      <c r="E14" s="162">
        <v>7678</v>
      </c>
      <c r="F14" s="172">
        <v>49.6</v>
      </c>
      <c r="G14" s="454">
        <v>31.7</v>
      </c>
      <c r="H14" s="454"/>
      <c r="I14" s="162">
        <v>405991</v>
      </c>
      <c r="J14" s="162">
        <v>380141</v>
      </c>
      <c r="K14" s="172">
        <f t="shared" si="1"/>
        <v>93.632863782694685</v>
      </c>
      <c r="L14" s="162">
        <v>500000</v>
      </c>
      <c r="M14" s="295">
        <v>12000</v>
      </c>
      <c r="N14" s="295"/>
      <c r="O14" s="434">
        <v>99046</v>
      </c>
      <c r="P14" s="434"/>
    </row>
    <row r="15" spans="1:17" ht="18.95" customHeight="1">
      <c r="A15" s="133"/>
      <c r="B15" s="150">
        <v>23</v>
      </c>
      <c r="C15" s="255">
        <v>3932</v>
      </c>
      <c r="D15" s="253"/>
      <c r="E15" s="162">
        <v>7223</v>
      </c>
      <c r="F15" s="172">
        <v>52.6</v>
      </c>
      <c r="G15" s="454">
        <v>34.6</v>
      </c>
      <c r="H15" s="454"/>
      <c r="I15" s="162">
        <v>206791</v>
      </c>
      <c r="J15" s="162">
        <v>198417</v>
      </c>
      <c r="K15" s="172">
        <f t="shared" si="1"/>
        <v>95.950500747131159</v>
      </c>
      <c r="L15" s="162">
        <v>500000</v>
      </c>
      <c r="M15" s="295">
        <v>12000</v>
      </c>
      <c r="N15" s="295"/>
      <c r="O15" s="434">
        <v>52592</v>
      </c>
      <c r="P15" s="434"/>
    </row>
    <row r="16" spans="1:17" ht="18.95" customHeight="1">
      <c r="A16" s="133"/>
      <c r="B16" s="150">
        <v>24</v>
      </c>
      <c r="C16" s="255">
        <v>3749</v>
      </c>
      <c r="D16" s="253"/>
      <c r="E16" s="162">
        <v>6718</v>
      </c>
      <c r="F16" s="172">
        <v>50.2</v>
      </c>
      <c r="G16" s="454">
        <v>32.6</v>
      </c>
      <c r="H16" s="454"/>
      <c r="I16" s="162">
        <v>196178</v>
      </c>
      <c r="J16" s="162">
        <v>189233</v>
      </c>
      <c r="K16" s="172">
        <f t="shared" si="1"/>
        <v>96.459847689343349</v>
      </c>
      <c r="L16" s="162">
        <v>500000</v>
      </c>
      <c r="M16" s="295">
        <v>12000</v>
      </c>
      <c r="N16" s="295"/>
      <c r="O16" s="434">
        <v>52328</v>
      </c>
      <c r="P16" s="434"/>
    </row>
    <row r="17" spans="1:16" ht="18.95" customHeight="1">
      <c r="A17" s="133"/>
      <c r="B17" s="150">
        <v>25</v>
      </c>
      <c r="C17" s="255">
        <v>3598</v>
      </c>
      <c r="D17" s="253"/>
      <c r="E17" s="162">
        <v>6284</v>
      </c>
      <c r="F17" s="172">
        <v>47.599999999999994</v>
      </c>
      <c r="G17" s="454">
        <v>30.7</v>
      </c>
      <c r="H17" s="454"/>
      <c r="I17" s="162">
        <v>269246</v>
      </c>
      <c r="J17" s="162">
        <v>261341</v>
      </c>
      <c r="K17" s="172">
        <f t="shared" si="1"/>
        <v>97.064023235256983</v>
      </c>
      <c r="L17" s="162">
        <v>510000</v>
      </c>
      <c r="M17" s="295">
        <v>12000</v>
      </c>
      <c r="N17" s="295"/>
      <c r="O17" s="434">
        <v>74832</v>
      </c>
      <c r="P17" s="434"/>
    </row>
    <row r="18" spans="1:16" ht="18.95" customHeight="1">
      <c r="A18" s="133"/>
      <c r="B18" s="150">
        <v>26</v>
      </c>
      <c r="C18" s="255">
        <v>3440</v>
      </c>
      <c r="D18" s="253"/>
      <c r="E18" s="162">
        <v>5994</v>
      </c>
      <c r="F18" s="172">
        <v>45.2</v>
      </c>
      <c r="G18" s="454">
        <v>29.599999999999998</v>
      </c>
      <c r="H18" s="454"/>
      <c r="I18" s="162">
        <v>320407</v>
      </c>
      <c r="J18" s="162">
        <v>313507</v>
      </c>
      <c r="K18" s="172">
        <f t="shared" si="1"/>
        <v>97.846488996807196</v>
      </c>
      <c r="L18" s="162">
        <v>510000</v>
      </c>
      <c r="M18" s="295">
        <v>12000</v>
      </c>
      <c r="N18" s="295"/>
      <c r="O18" s="434">
        <v>93142</v>
      </c>
      <c r="P18" s="434"/>
    </row>
    <row r="19" spans="1:16" ht="18.95" customHeight="1">
      <c r="A19" s="133"/>
      <c r="B19" s="150">
        <v>27</v>
      </c>
      <c r="C19" s="255">
        <v>3309</v>
      </c>
      <c r="D19" s="253"/>
      <c r="E19" s="162">
        <v>5604</v>
      </c>
      <c r="F19" s="172">
        <v>43.5</v>
      </c>
      <c r="G19" s="454">
        <v>28.000000000000004</v>
      </c>
      <c r="H19" s="454"/>
      <c r="I19" s="162">
        <v>306996</v>
      </c>
      <c r="J19" s="162">
        <v>298786</v>
      </c>
      <c r="K19" s="172">
        <f t="shared" si="1"/>
        <v>97.325698054697781</v>
      </c>
      <c r="L19" s="162">
        <v>520000</v>
      </c>
      <c r="M19" s="295">
        <v>12000</v>
      </c>
      <c r="N19" s="295"/>
      <c r="O19" s="434">
        <v>92776</v>
      </c>
      <c r="P19" s="434"/>
    </row>
    <row r="20" spans="1:16" ht="18.95" customHeight="1">
      <c r="A20" s="133"/>
      <c r="B20" s="150">
        <v>28</v>
      </c>
      <c r="C20" s="255">
        <v>3150</v>
      </c>
      <c r="D20" s="253"/>
      <c r="E20" s="162">
        <v>5188</v>
      </c>
      <c r="F20" s="172">
        <v>41</v>
      </c>
      <c r="G20" s="454">
        <v>26.4</v>
      </c>
      <c r="H20" s="454"/>
      <c r="I20" s="162">
        <v>294665</v>
      </c>
      <c r="J20" s="162">
        <v>286941</v>
      </c>
      <c r="K20" s="172">
        <f t="shared" si="1"/>
        <v>97.378718205419716</v>
      </c>
      <c r="L20" s="162">
        <v>540000</v>
      </c>
      <c r="M20" s="295">
        <v>12000</v>
      </c>
      <c r="N20" s="295"/>
      <c r="O20" s="434">
        <v>94900</v>
      </c>
      <c r="P20" s="434"/>
    </row>
    <row r="21" spans="1:16" ht="18.95" customHeight="1">
      <c r="A21" s="133"/>
      <c r="B21" s="150">
        <v>29</v>
      </c>
      <c r="C21" s="255">
        <v>3044</v>
      </c>
      <c r="D21" s="253"/>
      <c r="E21" s="162">
        <v>4948</v>
      </c>
      <c r="F21" s="172">
        <v>40.200000000000003</v>
      </c>
      <c r="G21" s="454">
        <v>25.6</v>
      </c>
      <c r="H21" s="454"/>
      <c r="I21" s="162">
        <v>278326</v>
      </c>
      <c r="J21" s="162">
        <v>270843</v>
      </c>
      <c r="K21" s="172">
        <f t="shared" si="1"/>
        <v>97.311426169312242</v>
      </c>
      <c r="L21" s="162">
        <v>540000</v>
      </c>
      <c r="M21" s="295">
        <v>12000</v>
      </c>
      <c r="N21" s="295"/>
      <c r="O21" s="434">
        <v>91195</v>
      </c>
      <c r="P21" s="434"/>
    </row>
    <row r="22" spans="1:16" ht="18.95" customHeight="1">
      <c r="A22" s="133"/>
      <c r="B22" s="188">
        <v>30</v>
      </c>
      <c r="C22" s="255">
        <v>2940</v>
      </c>
      <c r="D22" s="253"/>
      <c r="E22" s="162">
        <v>4687</v>
      </c>
      <c r="F22" s="172">
        <v>38.700000000000003</v>
      </c>
      <c r="G22" s="454">
        <v>24.6</v>
      </c>
      <c r="H22" s="454"/>
      <c r="I22" s="162">
        <v>290751</v>
      </c>
      <c r="J22" s="162">
        <v>283714</v>
      </c>
      <c r="K22" s="172">
        <f t="shared" si="1"/>
        <v>97.579715976901198</v>
      </c>
      <c r="L22" s="162">
        <v>610000</v>
      </c>
      <c r="M22" s="295">
        <v>12000</v>
      </c>
      <c r="N22" s="295"/>
      <c r="O22" s="434">
        <v>98895</v>
      </c>
      <c r="P22" s="434"/>
    </row>
    <row r="23" spans="1:16" ht="6.75" customHeight="1" thickBot="1">
      <c r="A23" s="135"/>
      <c r="B23" s="135"/>
      <c r="C23" s="467"/>
      <c r="D23" s="468"/>
      <c r="E23" s="214"/>
      <c r="F23" s="215"/>
      <c r="G23" s="465"/>
      <c r="H23" s="465"/>
      <c r="I23" s="135"/>
      <c r="J23" s="135"/>
      <c r="K23" s="135"/>
      <c r="L23" s="135"/>
      <c r="M23" s="466"/>
      <c r="N23" s="466"/>
      <c r="O23" s="466"/>
      <c r="P23" s="466"/>
    </row>
    <row r="24" spans="1:16" ht="6" customHeight="1" thickTop="1">
      <c r="A24" s="39"/>
      <c r="B24" s="39"/>
      <c r="C24" s="165"/>
      <c r="D24" s="165"/>
      <c r="E24" s="165"/>
      <c r="F24" s="216"/>
      <c r="G24" s="217"/>
      <c r="H24" s="217"/>
      <c r="I24" s="39"/>
      <c r="J24" s="39"/>
      <c r="K24" s="39"/>
      <c r="L24" s="39"/>
      <c r="M24" s="40"/>
      <c r="N24" s="40"/>
      <c r="O24" s="40"/>
      <c r="P24" s="40"/>
    </row>
    <row r="25" spans="1:16" ht="12.75" customHeight="1">
      <c r="A25" s="41" t="s">
        <v>244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6" ht="12.75" customHeight="1">
      <c r="A26" s="41" t="s">
        <v>76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ht="12.75" customHeight="1">
      <c r="A27" s="41" t="s">
        <v>318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6" ht="12.75" customHeight="1">
      <c r="A28" s="41" t="s">
        <v>325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1:16" ht="12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16" ht="15.75" customHeight="1">
      <c r="A30" s="182" t="s">
        <v>79</v>
      </c>
      <c r="B30" s="213"/>
      <c r="C30" s="41"/>
      <c r="D30" s="41"/>
      <c r="E30" s="41"/>
      <c r="F30" s="41"/>
      <c r="G30" s="41"/>
      <c r="H30" s="41"/>
      <c r="I30" s="41"/>
      <c r="J30" s="41"/>
      <c r="K30" s="156"/>
      <c r="L30" s="156"/>
      <c r="M30" s="177" t="s">
        <v>242</v>
      </c>
      <c r="N30" s="41"/>
      <c r="O30" s="41"/>
      <c r="P30" s="41"/>
    </row>
    <row r="31" spans="1:16" ht="6.75" customHeight="1" thickBot="1">
      <c r="A31" s="41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9"/>
      <c r="O31" s="39"/>
      <c r="P31" s="39"/>
    </row>
    <row r="32" spans="1:16" ht="6.75" customHeight="1" thickTop="1">
      <c r="A32" s="398" t="s">
        <v>2</v>
      </c>
      <c r="B32" s="399"/>
      <c r="C32" s="270" t="s">
        <v>8</v>
      </c>
      <c r="D32" s="257"/>
      <c r="E32" s="281"/>
      <c r="F32" s="270" t="s">
        <v>80</v>
      </c>
      <c r="G32" s="257"/>
      <c r="H32" s="281"/>
      <c r="I32" s="270" t="s">
        <v>81</v>
      </c>
      <c r="J32" s="281"/>
      <c r="K32" s="270" t="s">
        <v>82</v>
      </c>
      <c r="L32" s="257"/>
      <c r="M32" s="257"/>
      <c r="N32" s="39"/>
      <c r="O32" s="39"/>
      <c r="P32" s="39"/>
    </row>
    <row r="33" spans="1:16" ht="6.75" customHeight="1">
      <c r="A33" s="400"/>
      <c r="B33" s="401"/>
      <c r="C33" s="271"/>
      <c r="D33" s="272"/>
      <c r="E33" s="282"/>
      <c r="F33" s="271"/>
      <c r="G33" s="272"/>
      <c r="H33" s="282"/>
      <c r="I33" s="271"/>
      <c r="J33" s="282"/>
      <c r="K33" s="271"/>
      <c r="L33" s="272"/>
      <c r="M33" s="272"/>
      <c r="N33" s="39"/>
      <c r="O33" s="39"/>
      <c r="P33" s="39"/>
    </row>
    <row r="34" spans="1:16" ht="6.75" customHeight="1">
      <c r="A34" s="400"/>
      <c r="B34" s="401"/>
      <c r="C34" s="458" t="s">
        <v>40</v>
      </c>
      <c r="D34" s="459"/>
      <c r="E34" s="460" t="s">
        <v>36</v>
      </c>
      <c r="F34" s="460" t="s">
        <v>40</v>
      </c>
      <c r="G34" s="458" t="s">
        <v>36</v>
      </c>
      <c r="H34" s="459"/>
      <c r="I34" s="460" t="s">
        <v>40</v>
      </c>
      <c r="J34" s="460" t="s">
        <v>36</v>
      </c>
      <c r="K34" s="460" t="s">
        <v>40</v>
      </c>
      <c r="L34" s="462" t="s">
        <v>83</v>
      </c>
      <c r="M34" s="463"/>
      <c r="N34" s="39"/>
      <c r="O34" s="39"/>
      <c r="P34" s="39"/>
    </row>
    <row r="35" spans="1:16" ht="6.75" customHeight="1">
      <c r="A35" s="402"/>
      <c r="B35" s="403"/>
      <c r="C35" s="271"/>
      <c r="D35" s="282"/>
      <c r="E35" s="461"/>
      <c r="F35" s="461"/>
      <c r="G35" s="271"/>
      <c r="H35" s="282"/>
      <c r="I35" s="461"/>
      <c r="J35" s="461"/>
      <c r="K35" s="461"/>
      <c r="L35" s="464"/>
      <c r="M35" s="302"/>
      <c r="N35" s="39"/>
      <c r="O35" s="39"/>
      <c r="P35" s="39"/>
    </row>
    <row r="36" spans="1:16" ht="6.75" customHeight="1">
      <c r="A36" s="133"/>
      <c r="B36" s="133"/>
      <c r="C36" s="197"/>
      <c r="D36" s="12"/>
      <c r="E36" s="133"/>
      <c r="F36" s="133"/>
      <c r="G36" s="133"/>
      <c r="H36" s="133"/>
      <c r="I36" s="133"/>
      <c r="J36" s="218"/>
      <c r="K36" s="218"/>
      <c r="L36" s="133"/>
      <c r="M36" s="133"/>
      <c r="N36" s="41"/>
      <c r="O36" s="41"/>
      <c r="P36" s="41"/>
    </row>
    <row r="37" spans="1:16" ht="18.95" customHeight="1">
      <c r="A37" s="133" t="s">
        <v>328</v>
      </c>
      <c r="B37" s="150">
        <v>17</v>
      </c>
      <c r="C37" s="255">
        <f>F37+I37</f>
        <v>116934</v>
      </c>
      <c r="D37" s="253"/>
      <c r="E37" s="147">
        <f>G37+J37</f>
        <v>2301584</v>
      </c>
      <c r="F37" s="162">
        <v>113613</v>
      </c>
      <c r="G37" s="295">
        <v>2275902</v>
      </c>
      <c r="H37" s="295"/>
      <c r="I37" s="162">
        <v>3321</v>
      </c>
      <c r="J37" s="160">
        <v>25682</v>
      </c>
      <c r="K37" s="160">
        <v>2413</v>
      </c>
      <c r="L37" s="295">
        <v>192235</v>
      </c>
      <c r="M37" s="295"/>
      <c r="N37" s="41"/>
      <c r="O37" s="41"/>
      <c r="P37" s="41"/>
    </row>
    <row r="38" spans="1:16" ht="18.95" customHeight="1">
      <c r="A38" s="133"/>
      <c r="B38" s="176">
        <v>18</v>
      </c>
      <c r="C38" s="255">
        <f t="shared" ref="C38" si="2">F38+I38</f>
        <v>122954</v>
      </c>
      <c r="D38" s="253"/>
      <c r="E38" s="162">
        <f>G38+J38+1</f>
        <v>2316416</v>
      </c>
      <c r="F38" s="162">
        <v>119646</v>
      </c>
      <c r="G38" s="295">
        <v>2291319</v>
      </c>
      <c r="H38" s="295"/>
      <c r="I38" s="162">
        <v>3308</v>
      </c>
      <c r="J38" s="160">
        <v>25096</v>
      </c>
      <c r="K38" s="160">
        <v>2439</v>
      </c>
      <c r="L38" s="295">
        <v>182400</v>
      </c>
      <c r="M38" s="295"/>
      <c r="N38" s="41"/>
      <c r="O38" s="41"/>
      <c r="P38" s="41"/>
    </row>
    <row r="39" spans="1:16" ht="18.95" customHeight="1">
      <c r="A39" s="133"/>
      <c r="B39" s="176">
        <v>19</v>
      </c>
      <c r="C39" s="255">
        <v>122954</v>
      </c>
      <c r="D39" s="253"/>
      <c r="E39" s="162">
        <v>2316415</v>
      </c>
      <c r="F39" s="162">
        <v>123402</v>
      </c>
      <c r="G39" s="295">
        <v>2313898</v>
      </c>
      <c r="H39" s="295"/>
      <c r="I39" s="162">
        <v>3574</v>
      </c>
      <c r="J39" s="160">
        <v>27327</v>
      </c>
      <c r="K39" s="160">
        <v>2459</v>
      </c>
      <c r="L39" s="295">
        <v>160454</v>
      </c>
      <c r="M39" s="295"/>
      <c r="N39" s="41"/>
      <c r="O39" s="41"/>
      <c r="P39" s="41"/>
    </row>
    <row r="40" spans="1:16" ht="18.95" customHeight="1">
      <c r="A40" s="133"/>
      <c r="B40" s="176">
        <v>20</v>
      </c>
      <c r="C40" s="255">
        <v>126976</v>
      </c>
      <c r="D40" s="253"/>
      <c r="E40" s="162">
        <v>2341225</v>
      </c>
      <c r="F40" s="162">
        <v>128169</v>
      </c>
      <c r="G40" s="295">
        <v>2405611</v>
      </c>
      <c r="H40" s="295"/>
      <c r="I40" s="162">
        <v>3394</v>
      </c>
      <c r="J40" s="160">
        <v>24886</v>
      </c>
      <c r="K40" s="160">
        <v>3431</v>
      </c>
      <c r="L40" s="295">
        <v>186220</v>
      </c>
      <c r="M40" s="295"/>
      <c r="N40" s="41"/>
      <c r="O40" s="41"/>
      <c r="P40" s="41"/>
    </row>
    <row r="41" spans="1:16" ht="18.95" customHeight="1">
      <c r="A41" s="133"/>
      <c r="B41" s="133">
        <v>21</v>
      </c>
      <c r="C41" s="255">
        <v>131563</v>
      </c>
      <c r="D41" s="253"/>
      <c r="E41" s="162">
        <v>2430497</v>
      </c>
      <c r="F41" s="162">
        <v>126397</v>
      </c>
      <c r="G41" s="295">
        <v>2416312</v>
      </c>
      <c r="H41" s="295"/>
      <c r="I41" s="162">
        <v>3278</v>
      </c>
      <c r="J41" s="160">
        <v>22565</v>
      </c>
      <c r="K41" s="160">
        <v>3674</v>
      </c>
      <c r="L41" s="295">
        <v>199552</v>
      </c>
      <c r="M41" s="295"/>
      <c r="N41" s="41"/>
      <c r="O41" s="41"/>
      <c r="P41" s="41"/>
    </row>
    <row r="42" spans="1:16" ht="18.95" customHeight="1">
      <c r="A42" s="133"/>
      <c r="B42" s="150">
        <v>22</v>
      </c>
      <c r="C42" s="255">
        <f>F42+I42</f>
        <v>126890</v>
      </c>
      <c r="D42" s="253"/>
      <c r="E42" s="162">
        <f t="shared" ref="E42:E50" si="3">G42+J42</f>
        <v>2427032</v>
      </c>
      <c r="F42" s="160">
        <v>123674</v>
      </c>
      <c r="G42" s="253">
        <v>2405075</v>
      </c>
      <c r="H42" s="253"/>
      <c r="I42" s="160">
        <v>3216</v>
      </c>
      <c r="J42" s="160">
        <v>21957</v>
      </c>
      <c r="K42" s="160" t="s">
        <v>319</v>
      </c>
      <c r="L42" s="253">
        <v>203030</v>
      </c>
      <c r="M42" s="253"/>
      <c r="N42" s="41"/>
      <c r="O42" s="41"/>
      <c r="P42" s="41"/>
    </row>
    <row r="43" spans="1:16" ht="18.95" customHeight="1">
      <c r="A43" s="133"/>
      <c r="B43" s="133">
        <v>23</v>
      </c>
      <c r="C43" s="255">
        <f>F43+I43</f>
        <v>103008</v>
      </c>
      <c r="D43" s="253"/>
      <c r="E43" s="162">
        <f t="shared" si="3"/>
        <v>2316646</v>
      </c>
      <c r="F43" s="160">
        <v>100111</v>
      </c>
      <c r="G43" s="253">
        <v>2303625</v>
      </c>
      <c r="H43" s="253"/>
      <c r="I43" s="160">
        <v>2897</v>
      </c>
      <c r="J43" s="160">
        <v>13021</v>
      </c>
      <c r="K43" s="160">
        <v>1416</v>
      </c>
      <c r="L43" s="253">
        <v>106728</v>
      </c>
      <c r="M43" s="253"/>
      <c r="N43" s="39"/>
      <c r="O43" s="39"/>
      <c r="P43" s="39"/>
    </row>
    <row r="44" spans="1:16" ht="18.95" customHeight="1">
      <c r="A44" s="133"/>
      <c r="B44" s="150">
        <v>24</v>
      </c>
      <c r="C44" s="255">
        <f>F44+I44</f>
        <v>115250</v>
      </c>
      <c r="D44" s="253"/>
      <c r="E44" s="162">
        <f t="shared" si="3"/>
        <v>2485462</v>
      </c>
      <c r="F44" s="160">
        <v>112034</v>
      </c>
      <c r="G44" s="253">
        <v>2465657</v>
      </c>
      <c r="H44" s="253"/>
      <c r="I44" s="160">
        <v>3216</v>
      </c>
      <c r="J44" s="160">
        <v>19805</v>
      </c>
      <c r="K44" s="160">
        <v>1362</v>
      </c>
      <c r="L44" s="253">
        <v>99650</v>
      </c>
      <c r="M44" s="253"/>
      <c r="N44" s="39"/>
      <c r="O44" s="39"/>
      <c r="P44" s="39"/>
    </row>
    <row r="45" spans="1:16" ht="18.95" customHeight="1">
      <c r="A45" s="133"/>
      <c r="B45" s="133">
        <v>25</v>
      </c>
      <c r="C45" s="255">
        <f>F45+I45</f>
        <v>107220</v>
      </c>
      <c r="D45" s="253"/>
      <c r="E45" s="162">
        <f t="shared" si="3"/>
        <v>2393838</v>
      </c>
      <c r="F45" s="160">
        <v>104292</v>
      </c>
      <c r="G45" s="253">
        <v>2367130</v>
      </c>
      <c r="H45" s="253"/>
      <c r="I45" s="160">
        <v>2928</v>
      </c>
      <c r="J45" s="160">
        <v>26708</v>
      </c>
      <c r="K45" s="160">
        <v>1760</v>
      </c>
      <c r="L45" s="253">
        <v>106341</v>
      </c>
      <c r="M45" s="253"/>
      <c r="N45" s="39"/>
      <c r="O45" s="39"/>
      <c r="P45" s="39"/>
    </row>
    <row r="46" spans="1:16" ht="18.95" customHeight="1">
      <c r="A46" s="12"/>
      <c r="B46" s="150">
        <v>26</v>
      </c>
      <c r="C46" s="255">
        <f>F46+I46</f>
        <v>103126</v>
      </c>
      <c r="D46" s="253"/>
      <c r="E46" s="162">
        <f t="shared" si="3"/>
        <v>2321061</v>
      </c>
      <c r="F46" s="160">
        <v>100186</v>
      </c>
      <c r="G46" s="253">
        <v>2296979</v>
      </c>
      <c r="H46" s="253"/>
      <c r="I46" s="160">
        <v>2940</v>
      </c>
      <c r="J46" s="160">
        <v>24082</v>
      </c>
      <c r="K46" s="160">
        <v>1683</v>
      </c>
      <c r="L46" s="253">
        <v>115765</v>
      </c>
      <c r="M46" s="253"/>
      <c r="N46" s="39"/>
      <c r="O46" s="39"/>
      <c r="P46" s="39"/>
    </row>
    <row r="47" spans="1:16" ht="18.95" customHeight="1">
      <c r="A47" s="12"/>
      <c r="B47" s="133">
        <v>27</v>
      </c>
      <c r="C47" s="255">
        <f t="shared" ref="C47:C50" si="4">F47+I47</f>
        <v>97649</v>
      </c>
      <c r="D47" s="253"/>
      <c r="E47" s="162">
        <f t="shared" si="3"/>
        <v>2152327</v>
      </c>
      <c r="F47" s="160">
        <v>95243</v>
      </c>
      <c r="G47" s="253">
        <v>2133872</v>
      </c>
      <c r="H47" s="253"/>
      <c r="I47" s="160">
        <v>2406</v>
      </c>
      <c r="J47" s="160">
        <v>18455</v>
      </c>
      <c r="K47" s="160">
        <v>1828</v>
      </c>
      <c r="L47" s="253">
        <v>122216</v>
      </c>
      <c r="M47" s="253"/>
      <c r="N47" s="39"/>
      <c r="O47" s="39"/>
      <c r="P47" s="39"/>
    </row>
    <row r="48" spans="1:16" ht="18.95" customHeight="1">
      <c r="A48" s="12"/>
      <c r="B48" s="150">
        <v>28</v>
      </c>
      <c r="C48" s="255">
        <f t="shared" si="4"/>
        <v>95352</v>
      </c>
      <c r="D48" s="253"/>
      <c r="E48" s="162">
        <f t="shared" si="3"/>
        <v>2124956</v>
      </c>
      <c r="F48" s="160">
        <v>93423</v>
      </c>
      <c r="G48" s="253">
        <v>2111110</v>
      </c>
      <c r="H48" s="253"/>
      <c r="I48" s="160">
        <v>1929</v>
      </c>
      <c r="J48" s="160">
        <v>13846</v>
      </c>
      <c r="K48" s="160">
        <v>2332</v>
      </c>
      <c r="L48" s="253">
        <v>131010</v>
      </c>
      <c r="M48" s="253"/>
      <c r="N48" s="39"/>
      <c r="O48" s="39"/>
      <c r="P48" s="39"/>
    </row>
    <row r="49" spans="1:16" ht="18.95" customHeight="1">
      <c r="A49" s="12"/>
      <c r="B49" s="150">
        <v>29</v>
      </c>
      <c r="C49" s="255">
        <f t="shared" si="4"/>
        <v>89882</v>
      </c>
      <c r="D49" s="253"/>
      <c r="E49" s="162">
        <f t="shared" si="3"/>
        <v>2003559</v>
      </c>
      <c r="F49" s="160">
        <v>88277</v>
      </c>
      <c r="G49" s="253">
        <v>1992066</v>
      </c>
      <c r="H49" s="253"/>
      <c r="I49" s="160">
        <v>1605</v>
      </c>
      <c r="J49" s="160">
        <v>11493</v>
      </c>
      <c r="K49" s="160">
        <v>1981</v>
      </c>
      <c r="L49" s="253">
        <v>123801</v>
      </c>
      <c r="M49" s="253"/>
      <c r="N49" s="39"/>
      <c r="O49" s="39"/>
      <c r="P49" s="39"/>
    </row>
    <row r="50" spans="1:16" ht="18.95" customHeight="1">
      <c r="A50" s="12"/>
      <c r="B50" s="188">
        <v>30</v>
      </c>
      <c r="C50" s="255">
        <f t="shared" si="4"/>
        <v>87051</v>
      </c>
      <c r="D50" s="455"/>
      <c r="E50" s="162">
        <f t="shared" si="3"/>
        <v>1995330</v>
      </c>
      <c r="F50" s="160">
        <v>85535</v>
      </c>
      <c r="G50" s="253">
        <v>1986108</v>
      </c>
      <c r="H50" s="253"/>
      <c r="I50" s="160">
        <v>1516</v>
      </c>
      <c r="J50" s="160">
        <v>9222</v>
      </c>
      <c r="K50" s="160">
        <v>2011</v>
      </c>
      <c r="L50" s="456">
        <v>129206</v>
      </c>
      <c r="M50" s="457"/>
      <c r="N50" s="39"/>
      <c r="O50" s="39"/>
      <c r="P50" s="39"/>
    </row>
    <row r="51" spans="1:16" ht="6" customHeight="1" thickBot="1">
      <c r="A51" s="38"/>
      <c r="B51" s="38"/>
      <c r="C51" s="219"/>
      <c r="D51" s="169"/>
      <c r="E51" s="38"/>
      <c r="F51" s="38"/>
      <c r="G51" s="169"/>
      <c r="H51" s="169"/>
      <c r="I51" s="38"/>
      <c r="J51" s="38"/>
      <c r="K51" s="38"/>
      <c r="L51" s="207"/>
      <c r="M51" s="207"/>
      <c r="N51" s="39"/>
      <c r="O51" s="39"/>
      <c r="P51" s="39"/>
    </row>
    <row r="52" spans="1:16" ht="6.75" customHeight="1" thickTop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39"/>
      <c r="O52" s="39"/>
      <c r="P52" s="39"/>
    </row>
    <row r="53" spans="1:16" ht="13.5" customHeight="1">
      <c r="A53" s="41" t="s">
        <v>329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39"/>
      <c r="O53" s="39"/>
      <c r="P53" s="39"/>
    </row>
    <row r="54" spans="1:16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ht="13.5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41"/>
    </row>
    <row r="56" spans="1:16" ht="6.75" customHeight="1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41"/>
    </row>
    <row r="57" spans="1:16" ht="13.5" customHeight="1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41"/>
    </row>
    <row r="58" spans="1:16" ht="13.5" customHeight="1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4"/>
    </row>
    <row r="59" spans="1:16" ht="13.5" customHeight="1">
      <c r="A59" s="40"/>
      <c r="B59" s="40"/>
      <c r="C59" s="40"/>
      <c r="D59" s="116"/>
      <c r="E59" s="116"/>
      <c r="F59" s="116"/>
      <c r="G59" s="116"/>
      <c r="H59" s="116"/>
      <c r="I59" s="116"/>
      <c r="J59" s="116"/>
      <c r="K59" s="116"/>
      <c r="L59" s="40"/>
      <c r="M59" s="40"/>
      <c r="N59" s="40"/>
      <c r="O59" s="40"/>
      <c r="P59" s="114"/>
    </row>
    <row r="60" spans="1:16" ht="6.75" customHeight="1">
      <c r="A60" s="40"/>
      <c r="B60" s="40"/>
      <c r="C60" s="40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39"/>
    </row>
    <row r="61" spans="1:16" ht="12.75" customHeight="1">
      <c r="A61" s="165"/>
      <c r="B61" s="165"/>
      <c r="C61" s="165"/>
      <c r="D61" s="168"/>
      <c r="E61" s="168"/>
      <c r="F61" s="168"/>
      <c r="G61" s="168"/>
      <c r="H61" s="168"/>
      <c r="I61" s="168"/>
      <c r="J61" s="165"/>
      <c r="K61" s="165"/>
      <c r="L61" s="114"/>
      <c r="M61" s="119"/>
      <c r="N61" s="119"/>
      <c r="O61" s="119"/>
      <c r="P61" s="39"/>
    </row>
    <row r="62" spans="1:16" ht="12.75" customHeight="1">
      <c r="A62" s="165"/>
      <c r="B62" s="165"/>
      <c r="C62" s="165"/>
      <c r="D62" s="168"/>
      <c r="E62" s="168"/>
      <c r="F62" s="168"/>
      <c r="G62" s="168"/>
      <c r="H62" s="168"/>
      <c r="I62" s="168"/>
      <c r="J62" s="165"/>
      <c r="K62" s="165"/>
      <c r="L62" s="114"/>
      <c r="M62" s="119"/>
      <c r="N62" s="119"/>
      <c r="O62" s="119"/>
      <c r="P62" s="39"/>
    </row>
    <row r="63" spans="1:16" ht="12.75" customHeight="1">
      <c r="A63" s="165"/>
      <c r="B63" s="165"/>
      <c r="C63" s="165"/>
      <c r="D63" s="168"/>
      <c r="E63" s="168"/>
      <c r="F63" s="168"/>
      <c r="G63" s="168"/>
      <c r="H63" s="168"/>
      <c r="I63" s="168"/>
      <c r="J63" s="165"/>
      <c r="K63" s="165"/>
      <c r="L63" s="114"/>
      <c r="M63" s="119"/>
      <c r="N63" s="119"/>
      <c r="O63" s="119"/>
      <c r="P63" s="39"/>
    </row>
    <row r="64" spans="1:16" ht="12.75" customHeight="1">
      <c r="A64" s="165"/>
      <c r="B64" s="165"/>
      <c r="C64" s="165"/>
      <c r="D64" s="168"/>
      <c r="E64" s="168"/>
      <c r="F64" s="168"/>
      <c r="G64" s="168"/>
      <c r="H64" s="168"/>
      <c r="I64" s="168"/>
      <c r="J64" s="165"/>
      <c r="K64" s="165"/>
      <c r="L64" s="114"/>
      <c r="M64" s="119"/>
      <c r="N64" s="119"/>
      <c r="O64" s="119"/>
      <c r="P64" s="39"/>
    </row>
    <row r="65" spans="1:16" ht="12.75" customHeight="1">
      <c r="A65" s="165"/>
      <c r="B65" s="165"/>
      <c r="C65" s="165"/>
      <c r="D65" s="168"/>
      <c r="E65" s="168"/>
      <c r="F65" s="168"/>
      <c r="G65" s="168"/>
      <c r="H65" s="168"/>
      <c r="I65" s="168"/>
      <c r="J65" s="165"/>
      <c r="K65" s="165"/>
      <c r="L65" s="114"/>
      <c r="M65" s="119"/>
      <c r="N65" s="119"/>
      <c r="O65" s="119"/>
      <c r="P65" s="39"/>
    </row>
    <row r="66" spans="1:16" ht="12.75" customHeight="1">
      <c r="A66" s="165"/>
      <c r="B66" s="165"/>
      <c r="C66" s="165"/>
      <c r="D66" s="168"/>
      <c r="E66" s="168"/>
      <c r="F66" s="168"/>
      <c r="G66" s="168"/>
      <c r="H66" s="168"/>
      <c r="I66" s="168"/>
      <c r="J66" s="165"/>
      <c r="K66" s="165"/>
      <c r="L66" s="114"/>
      <c r="M66" s="119"/>
      <c r="N66" s="119"/>
      <c r="O66" s="119"/>
      <c r="P66" s="39"/>
    </row>
    <row r="67" spans="1:16" ht="12.75" customHeight="1">
      <c r="A67" s="165"/>
      <c r="B67" s="165"/>
      <c r="C67" s="165"/>
      <c r="D67" s="168"/>
      <c r="E67" s="168"/>
      <c r="F67" s="168"/>
      <c r="G67" s="168"/>
      <c r="H67" s="168"/>
      <c r="I67" s="168"/>
      <c r="J67" s="165"/>
      <c r="K67" s="165"/>
      <c r="L67" s="114"/>
      <c r="M67" s="119"/>
      <c r="N67" s="119"/>
      <c r="O67" s="119"/>
      <c r="P67" s="39"/>
    </row>
    <row r="68" spans="1:16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39"/>
    </row>
  </sheetData>
  <mergeCells count="130">
    <mergeCell ref="C9:D9"/>
    <mergeCell ref="G9:H9"/>
    <mergeCell ref="M9:N9"/>
    <mergeCell ref="O9:P9"/>
    <mergeCell ref="L6:L7"/>
    <mergeCell ref="M6:N7"/>
    <mergeCell ref="O6:P7"/>
    <mergeCell ref="A5:B7"/>
    <mergeCell ref="C5:E5"/>
    <mergeCell ref="F5:H5"/>
    <mergeCell ref="I5:K5"/>
    <mergeCell ref="L5:P5"/>
    <mergeCell ref="C6:D7"/>
    <mergeCell ref="E6:E7"/>
    <mergeCell ref="F6:F7"/>
    <mergeCell ref="G6:H7"/>
    <mergeCell ref="I6:I7"/>
    <mergeCell ref="J6:J7"/>
    <mergeCell ref="K6:K7"/>
    <mergeCell ref="O12:P12"/>
    <mergeCell ref="C13:D13"/>
    <mergeCell ref="G13:H13"/>
    <mergeCell ref="M13:N13"/>
    <mergeCell ref="O13:P13"/>
    <mergeCell ref="C12:D12"/>
    <mergeCell ref="G12:H12"/>
    <mergeCell ref="M12:N12"/>
    <mergeCell ref="O10:P10"/>
    <mergeCell ref="C11:D11"/>
    <mergeCell ref="G11:H11"/>
    <mergeCell ref="M11:N11"/>
    <mergeCell ref="O11:P11"/>
    <mergeCell ref="C10:D10"/>
    <mergeCell ref="G10:H10"/>
    <mergeCell ref="M10:N10"/>
    <mergeCell ref="C16:D16"/>
    <mergeCell ref="G16:H16"/>
    <mergeCell ref="M16:N16"/>
    <mergeCell ref="O16:P16"/>
    <mergeCell ref="O14:P14"/>
    <mergeCell ref="C15:D15"/>
    <mergeCell ref="G15:H15"/>
    <mergeCell ref="M15:N15"/>
    <mergeCell ref="O15:P15"/>
    <mergeCell ref="C14:D14"/>
    <mergeCell ref="G14:H14"/>
    <mergeCell ref="M14:N14"/>
    <mergeCell ref="C21:D21"/>
    <mergeCell ref="G21:H21"/>
    <mergeCell ref="M21:N21"/>
    <mergeCell ref="O21:P21"/>
    <mergeCell ref="G23:H23"/>
    <mergeCell ref="M23:N23"/>
    <mergeCell ref="C17:D17"/>
    <mergeCell ref="G17:H17"/>
    <mergeCell ref="M17:N17"/>
    <mergeCell ref="O17:P17"/>
    <mergeCell ref="C18:D18"/>
    <mergeCell ref="G18:H18"/>
    <mergeCell ref="M18:N18"/>
    <mergeCell ref="O18:P18"/>
    <mergeCell ref="C19:D19"/>
    <mergeCell ref="G19:H19"/>
    <mergeCell ref="M19:N19"/>
    <mergeCell ref="O19:P19"/>
    <mergeCell ref="C20:D20"/>
    <mergeCell ref="G20:H20"/>
    <mergeCell ref="M20:N20"/>
    <mergeCell ref="O20:P20"/>
    <mergeCell ref="O23:P23"/>
    <mergeCell ref="C23:D23"/>
    <mergeCell ref="I32:J33"/>
    <mergeCell ref="K32:M33"/>
    <mergeCell ref="C41:D41"/>
    <mergeCell ref="G40:H40"/>
    <mergeCell ref="G41:H41"/>
    <mergeCell ref="L41:M41"/>
    <mergeCell ref="L40:M40"/>
    <mergeCell ref="C39:D39"/>
    <mergeCell ref="G39:H39"/>
    <mergeCell ref="L39:M39"/>
    <mergeCell ref="C40:D40"/>
    <mergeCell ref="L34:M35"/>
    <mergeCell ref="C49:D49"/>
    <mergeCell ref="G49:H49"/>
    <mergeCell ref="L49:M49"/>
    <mergeCell ref="G47:H47"/>
    <mergeCell ref="L47:M47"/>
    <mergeCell ref="C48:D48"/>
    <mergeCell ref="G48:H48"/>
    <mergeCell ref="C46:D46"/>
    <mergeCell ref="G46:H46"/>
    <mergeCell ref="L46:M46"/>
    <mergeCell ref="C47:D47"/>
    <mergeCell ref="L48:M48"/>
    <mergeCell ref="C45:D45"/>
    <mergeCell ref="G45:H45"/>
    <mergeCell ref="L45:M45"/>
    <mergeCell ref="G43:H43"/>
    <mergeCell ref="L43:M43"/>
    <mergeCell ref="C44:D44"/>
    <mergeCell ref="C42:D42"/>
    <mergeCell ref="G42:H42"/>
    <mergeCell ref="L42:M42"/>
    <mergeCell ref="C43:D43"/>
    <mergeCell ref="L44:M44"/>
    <mergeCell ref="C22:D22"/>
    <mergeCell ref="G22:H22"/>
    <mergeCell ref="M22:N22"/>
    <mergeCell ref="O22:P22"/>
    <mergeCell ref="C50:D50"/>
    <mergeCell ref="G50:H50"/>
    <mergeCell ref="L50:M50"/>
    <mergeCell ref="A32:B35"/>
    <mergeCell ref="C32:E33"/>
    <mergeCell ref="F32:H33"/>
    <mergeCell ref="C34:D35"/>
    <mergeCell ref="E34:E35"/>
    <mergeCell ref="G44:H44"/>
    <mergeCell ref="C37:D37"/>
    <mergeCell ref="G37:H37"/>
    <mergeCell ref="L37:M37"/>
    <mergeCell ref="C38:D38"/>
    <mergeCell ref="G38:H38"/>
    <mergeCell ref="L38:M38"/>
    <mergeCell ref="F34:F35"/>
    <mergeCell ref="G34:H35"/>
    <mergeCell ref="I34:I35"/>
    <mergeCell ref="J34:J35"/>
    <mergeCell ref="K34:K3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Normal="100" zoomScaleSheetLayoutView="100" workbookViewId="0">
      <selection activeCell="G14" sqref="G14"/>
    </sheetView>
  </sheetViews>
  <sheetFormatPr defaultRowHeight="13.5"/>
  <cols>
    <col min="1" max="1" width="3" style="151" customWidth="1"/>
    <col min="2" max="2" width="6.25" style="151" customWidth="1"/>
    <col min="3" max="14" width="7.625" style="151" customWidth="1"/>
    <col min="15" max="16384" width="9" style="151"/>
  </cols>
  <sheetData>
    <row r="1" spans="1:14" ht="15">
      <c r="A1" s="220" t="s">
        <v>110</v>
      </c>
      <c r="B1" s="156"/>
      <c r="C1" s="156"/>
      <c r="D1" s="156"/>
      <c r="E1" s="41"/>
      <c r="F1" s="41"/>
      <c r="G1" s="41"/>
      <c r="H1" s="41"/>
      <c r="I1" s="41"/>
      <c r="J1" s="41"/>
      <c r="K1" s="41"/>
      <c r="L1" s="156"/>
      <c r="M1" s="156"/>
      <c r="N1" s="156"/>
    </row>
    <row r="2" spans="1:1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">
      <c r="A3" s="221" t="s">
        <v>246</v>
      </c>
      <c r="B3" s="183"/>
      <c r="C3" s="183"/>
      <c r="D3" s="183"/>
      <c r="E3" s="41"/>
      <c r="F3" s="41"/>
      <c r="G3" s="41"/>
      <c r="H3" s="41"/>
      <c r="I3" s="41"/>
      <c r="J3" s="41"/>
      <c r="K3" s="156"/>
      <c r="L3" s="156"/>
      <c r="M3" s="156"/>
      <c r="N3" s="177" t="s">
        <v>245</v>
      </c>
    </row>
    <row r="4" spans="1:14" ht="6" customHeight="1" thickBo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  <c r="M4" s="39"/>
      <c r="N4" s="41"/>
    </row>
    <row r="5" spans="1:14" ht="15" customHeight="1" thickTop="1">
      <c r="A5" s="293" t="s">
        <v>111</v>
      </c>
      <c r="B5" s="294"/>
      <c r="C5" s="222" t="s">
        <v>331</v>
      </c>
      <c r="D5" s="222">
        <v>20</v>
      </c>
      <c r="E5" s="222">
        <v>21</v>
      </c>
      <c r="F5" s="222">
        <v>22</v>
      </c>
      <c r="G5" s="222">
        <v>23</v>
      </c>
      <c r="H5" s="222">
        <v>24</v>
      </c>
      <c r="I5" s="222">
        <v>25</v>
      </c>
      <c r="J5" s="222">
        <v>26</v>
      </c>
      <c r="K5" s="222">
        <v>27</v>
      </c>
      <c r="L5" s="222">
        <v>28</v>
      </c>
      <c r="M5" s="157">
        <v>29</v>
      </c>
      <c r="N5" s="157">
        <v>30</v>
      </c>
    </row>
    <row r="6" spans="1:14" ht="6.75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ht="18" customHeight="1">
      <c r="A7" s="490" t="s">
        <v>112</v>
      </c>
      <c r="B7" s="491"/>
      <c r="C7" s="147">
        <v>92</v>
      </c>
      <c r="D7" s="147">
        <v>98</v>
      </c>
      <c r="E7" s="147">
        <v>103</v>
      </c>
      <c r="F7" s="147">
        <v>120</v>
      </c>
      <c r="G7" s="147">
        <v>88</v>
      </c>
      <c r="H7" s="147">
        <v>85</v>
      </c>
      <c r="I7" s="147">
        <v>81</v>
      </c>
      <c r="J7" s="147">
        <v>82</v>
      </c>
      <c r="K7" s="147">
        <v>72</v>
      </c>
      <c r="L7" s="147">
        <v>73</v>
      </c>
      <c r="M7" s="133">
        <v>75</v>
      </c>
      <c r="N7" s="133">
        <v>72</v>
      </c>
    </row>
    <row r="8" spans="1:14" ht="18" customHeight="1">
      <c r="A8" s="306" t="s">
        <v>113</v>
      </c>
      <c r="B8" s="492"/>
      <c r="C8" s="147">
        <v>126</v>
      </c>
      <c r="D8" s="147">
        <v>135</v>
      </c>
      <c r="E8" s="147">
        <v>149</v>
      </c>
      <c r="F8" s="147">
        <v>175</v>
      </c>
      <c r="G8" s="147">
        <v>118</v>
      </c>
      <c r="H8" s="147">
        <v>112</v>
      </c>
      <c r="I8" s="147">
        <v>100</v>
      </c>
      <c r="J8" s="147">
        <v>109</v>
      </c>
      <c r="K8" s="147">
        <v>94</v>
      </c>
      <c r="L8" s="147">
        <v>93</v>
      </c>
      <c r="M8" s="133">
        <v>93</v>
      </c>
      <c r="N8" s="133">
        <v>93</v>
      </c>
    </row>
    <row r="9" spans="1:14" ht="15" customHeight="1">
      <c r="A9" s="480" t="s">
        <v>114</v>
      </c>
      <c r="B9" s="481"/>
      <c r="C9" s="486">
        <f>C13+C16+C19+C22+C31+C37+1000</f>
        <v>182627</v>
      </c>
      <c r="D9" s="489">
        <f>D13+D16+D19+D22+D31+D37</f>
        <v>169614</v>
      </c>
      <c r="E9" s="486">
        <f>E13+E16+E19+E22+E28+E31+E37</f>
        <v>170626</v>
      </c>
      <c r="F9" s="489">
        <f t="shared" ref="F9:L9" si="0">F13+F16+F19+F22+F28+F31+F37</f>
        <v>180243</v>
      </c>
      <c r="G9" s="489">
        <f t="shared" si="0"/>
        <v>130773</v>
      </c>
      <c r="H9" s="489">
        <f t="shared" si="0"/>
        <v>120340</v>
      </c>
      <c r="I9" s="489">
        <f t="shared" si="0"/>
        <v>120746</v>
      </c>
      <c r="J9" s="489">
        <f t="shared" si="0"/>
        <v>115256</v>
      </c>
      <c r="K9" s="489">
        <f t="shared" si="0"/>
        <v>120395</v>
      </c>
      <c r="L9" s="486">
        <f t="shared" si="0"/>
        <v>113346</v>
      </c>
      <c r="M9" s="486">
        <f>M13+M16+M19+M22+M28+M37</f>
        <v>122160</v>
      </c>
      <c r="N9" s="486">
        <f>N13+N16+N19+N22+N28+N37</f>
        <v>114322</v>
      </c>
    </row>
    <row r="10" spans="1:14" ht="15" customHeight="1">
      <c r="A10" s="487" t="s">
        <v>115</v>
      </c>
      <c r="B10" s="488"/>
      <c r="C10" s="486"/>
      <c r="D10" s="489"/>
      <c r="E10" s="486"/>
      <c r="F10" s="489"/>
      <c r="G10" s="489"/>
      <c r="H10" s="489"/>
      <c r="I10" s="489"/>
      <c r="J10" s="489"/>
      <c r="K10" s="489"/>
      <c r="L10" s="486"/>
      <c r="M10" s="486"/>
      <c r="N10" s="486"/>
    </row>
    <row r="11" spans="1:14" ht="21.75" customHeight="1">
      <c r="A11" s="483" t="s">
        <v>116</v>
      </c>
      <c r="B11" s="223" t="s">
        <v>64</v>
      </c>
      <c r="C11" s="147">
        <v>855</v>
      </c>
      <c r="D11" s="147">
        <v>960</v>
      </c>
      <c r="E11" s="147">
        <v>1097</v>
      </c>
      <c r="F11" s="147">
        <v>1090</v>
      </c>
      <c r="G11" s="147">
        <v>961</v>
      </c>
      <c r="H11" s="147">
        <v>903</v>
      </c>
      <c r="I11" s="147">
        <v>827</v>
      </c>
      <c r="J11" s="147">
        <v>856</v>
      </c>
      <c r="K11" s="147">
        <v>847</v>
      </c>
      <c r="L11" s="147">
        <v>804</v>
      </c>
      <c r="M11" s="133">
        <v>833</v>
      </c>
      <c r="N11" s="133">
        <v>823</v>
      </c>
    </row>
    <row r="12" spans="1:14" ht="21.75" customHeight="1">
      <c r="A12" s="484"/>
      <c r="B12" s="224" t="s">
        <v>117</v>
      </c>
      <c r="C12" s="147">
        <v>1209</v>
      </c>
      <c r="D12" s="147">
        <v>1344</v>
      </c>
      <c r="E12" s="147">
        <v>1627</v>
      </c>
      <c r="F12" s="147">
        <v>1593</v>
      </c>
      <c r="G12" s="147">
        <v>1338</v>
      </c>
      <c r="H12" s="147">
        <v>1212</v>
      </c>
      <c r="I12" s="147">
        <v>1066</v>
      </c>
      <c r="J12" s="147">
        <v>1143</v>
      </c>
      <c r="K12" s="147">
        <v>1115</v>
      </c>
      <c r="L12" s="147">
        <v>1033</v>
      </c>
      <c r="M12" s="158">
        <v>1051</v>
      </c>
      <c r="N12" s="158">
        <v>1010</v>
      </c>
    </row>
    <row r="13" spans="1:14" ht="21.75" customHeight="1">
      <c r="A13" s="485"/>
      <c r="B13" s="225" t="s">
        <v>115</v>
      </c>
      <c r="C13" s="147">
        <v>50748</v>
      </c>
      <c r="D13" s="147">
        <v>53903</v>
      </c>
      <c r="E13" s="147">
        <v>62636</v>
      </c>
      <c r="F13" s="147">
        <v>67295</v>
      </c>
      <c r="G13" s="147">
        <v>48076</v>
      </c>
      <c r="H13" s="147">
        <v>46926</v>
      </c>
      <c r="I13" s="147">
        <v>42815</v>
      </c>
      <c r="J13" s="147">
        <v>46879</v>
      </c>
      <c r="K13" s="147">
        <v>40889</v>
      </c>
      <c r="L13" s="147">
        <v>41399</v>
      </c>
      <c r="M13" s="158">
        <v>43369</v>
      </c>
      <c r="N13" s="158">
        <v>41374</v>
      </c>
    </row>
    <row r="14" spans="1:14" ht="21.75" customHeight="1">
      <c r="A14" s="483" t="s">
        <v>118</v>
      </c>
      <c r="B14" s="223" t="s">
        <v>64</v>
      </c>
      <c r="C14" s="136">
        <v>32</v>
      </c>
      <c r="D14" s="136">
        <v>20</v>
      </c>
      <c r="E14" s="136">
        <v>59</v>
      </c>
      <c r="F14" s="136">
        <v>42</v>
      </c>
      <c r="G14" s="136">
        <v>61</v>
      </c>
      <c r="H14" s="136">
        <v>61</v>
      </c>
      <c r="I14" s="136">
        <v>32</v>
      </c>
      <c r="J14" s="136">
        <v>31</v>
      </c>
      <c r="K14" s="136">
        <v>33</v>
      </c>
      <c r="L14" s="136">
        <v>33</v>
      </c>
      <c r="M14" s="133">
        <v>24</v>
      </c>
      <c r="N14" s="133">
        <v>20</v>
      </c>
    </row>
    <row r="15" spans="1:14" ht="21.75" customHeight="1">
      <c r="A15" s="484"/>
      <c r="B15" s="224" t="s">
        <v>117</v>
      </c>
      <c r="C15" s="147">
        <v>44</v>
      </c>
      <c r="D15" s="147">
        <v>32</v>
      </c>
      <c r="E15" s="147">
        <v>116</v>
      </c>
      <c r="F15" s="147">
        <v>80</v>
      </c>
      <c r="G15" s="147">
        <v>102</v>
      </c>
      <c r="H15" s="147">
        <v>108</v>
      </c>
      <c r="I15" s="147">
        <v>57</v>
      </c>
      <c r="J15" s="147">
        <v>43</v>
      </c>
      <c r="K15" s="147">
        <v>33</v>
      </c>
      <c r="L15" s="147">
        <v>34</v>
      </c>
      <c r="M15" s="133">
        <v>37</v>
      </c>
      <c r="N15" s="133">
        <v>42</v>
      </c>
    </row>
    <row r="16" spans="1:14" ht="21.75" customHeight="1">
      <c r="A16" s="485"/>
      <c r="B16" s="225" t="s">
        <v>115</v>
      </c>
      <c r="C16" s="147">
        <v>406</v>
      </c>
      <c r="D16" s="147">
        <v>264</v>
      </c>
      <c r="E16" s="147">
        <v>1165</v>
      </c>
      <c r="F16" s="147">
        <v>966</v>
      </c>
      <c r="G16" s="147">
        <v>959</v>
      </c>
      <c r="H16" s="147">
        <v>1339</v>
      </c>
      <c r="I16" s="147">
        <v>771</v>
      </c>
      <c r="J16" s="147">
        <v>520</v>
      </c>
      <c r="K16" s="147">
        <v>311</v>
      </c>
      <c r="L16" s="147">
        <v>324</v>
      </c>
      <c r="M16" s="133">
        <v>332</v>
      </c>
      <c r="N16" s="133">
        <v>401</v>
      </c>
    </row>
    <row r="17" spans="1:14" ht="21.75" customHeight="1">
      <c r="A17" s="483" t="s">
        <v>119</v>
      </c>
      <c r="B17" s="223" t="s">
        <v>64</v>
      </c>
      <c r="C17" s="147">
        <v>583</v>
      </c>
      <c r="D17" s="147">
        <v>633</v>
      </c>
      <c r="E17" s="147">
        <v>736</v>
      </c>
      <c r="F17" s="147">
        <v>735</v>
      </c>
      <c r="G17" s="147">
        <v>393</v>
      </c>
      <c r="H17" s="147">
        <v>436</v>
      </c>
      <c r="I17" s="147">
        <v>434</v>
      </c>
      <c r="J17" s="147">
        <v>482</v>
      </c>
      <c r="K17" s="147">
        <v>503</v>
      </c>
      <c r="L17" s="147">
        <v>492</v>
      </c>
      <c r="M17" s="133">
        <v>501</v>
      </c>
      <c r="N17" s="133">
        <v>545</v>
      </c>
    </row>
    <row r="18" spans="1:14" ht="21.75" customHeight="1">
      <c r="A18" s="484"/>
      <c r="B18" s="224" t="s">
        <v>117</v>
      </c>
      <c r="C18" s="147">
        <v>728</v>
      </c>
      <c r="D18" s="147">
        <v>831</v>
      </c>
      <c r="E18" s="147">
        <v>1078</v>
      </c>
      <c r="F18" s="147">
        <v>1099</v>
      </c>
      <c r="G18" s="147">
        <v>509</v>
      </c>
      <c r="H18" s="147">
        <v>530</v>
      </c>
      <c r="I18" s="147">
        <v>520</v>
      </c>
      <c r="J18" s="147">
        <v>612</v>
      </c>
      <c r="K18" s="147">
        <v>607</v>
      </c>
      <c r="L18" s="147">
        <v>603</v>
      </c>
      <c r="M18" s="133">
        <v>607</v>
      </c>
      <c r="N18" s="133">
        <v>664</v>
      </c>
    </row>
    <row r="19" spans="1:14" ht="21.75" customHeight="1">
      <c r="A19" s="485"/>
      <c r="B19" s="225" t="s">
        <v>115</v>
      </c>
      <c r="C19" s="147">
        <v>7826</v>
      </c>
      <c r="D19" s="147">
        <v>8541</v>
      </c>
      <c r="E19" s="147">
        <v>10097</v>
      </c>
      <c r="F19" s="147">
        <v>11247</v>
      </c>
      <c r="G19" s="147">
        <v>2845</v>
      </c>
      <c r="H19" s="147">
        <v>4617</v>
      </c>
      <c r="I19" s="147">
        <v>3713</v>
      </c>
      <c r="J19" s="147">
        <v>4407</v>
      </c>
      <c r="K19" s="147">
        <v>4015</v>
      </c>
      <c r="L19" s="147">
        <v>3960</v>
      </c>
      <c r="M19" s="158">
        <v>4348</v>
      </c>
      <c r="N19" s="158">
        <v>4145</v>
      </c>
    </row>
    <row r="20" spans="1:14" ht="21.75" customHeight="1">
      <c r="A20" s="483" t="s">
        <v>120</v>
      </c>
      <c r="B20" s="223" t="s">
        <v>64</v>
      </c>
      <c r="C20" s="147">
        <v>1021</v>
      </c>
      <c r="D20" s="147">
        <v>1029</v>
      </c>
      <c r="E20" s="147">
        <v>1111</v>
      </c>
      <c r="F20" s="147">
        <v>1136</v>
      </c>
      <c r="G20" s="147">
        <v>949</v>
      </c>
      <c r="H20" s="147">
        <v>923</v>
      </c>
      <c r="I20" s="147">
        <v>869</v>
      </c>
      <c r="J20" s="147">
        <v>871</v>
      </c>
      <c r="K20" s="147">
        <v>831</v>
      </c>
      <c r="L20" s="147">
        <v>803</v>
      </c>
      <c r="M20" s="133">
        <v>823</v>
      </c>
      <c r="N20" s="133">
        <v>846</v>
      </c>
    </row>
    <row r="21" spans="1:14" ht="21.75" customHeight="1">
      <c r="A21" s="484"/>
      <c r="B21" s="224" t="s">
        <v>117</v>
      </c>
      <c r="C21" s="147">
        <v>1296</v>
      </c>
      <c r="D21" s="147">
        <v>1318</v>
      </c>
      <c r="E21" s="147">
        <v>1466</v>
      </c>
      <c r="F21" s="147">
        <v>1475</v>
      </c>
      <c r="G21" s="147">
        <v>1168</v>
      </c>
      <c r="H21" s="147">
        <v>1143</v>
      </c>
      <c r="I21" s="147">
        <v>1025</v>
      </c>
      <c r="J21" s="147" t="s">
        <v>323</v>
      </c>
      <c r="K21" s="147">
        <v>1023</v>
      </c>
      <c r="L21" s="147">
        <v>963</v>
      </c>
      <c r="M21" s="133">
        <v>965</v>
      </c>
      <c r="N21" s="133">
        <v>897</v>
      </c>
    </row>
    <row r="22" spans="1:14" ht="21.75" customHeight="1">
      <c r="A22" s="485"/>
      <c r="B22" s="225" t="s">
        <v>115</v>
      </c>
      <c r="C22" s="147">
        <v>118544</v>
      </c>
      <c r="D22" s="147">
        <v>101892</v>
      </c>
      <c r="E22" s="147">
        <v>89989</v>
      </c>
      <c r="F22" s="147">
        <v>93553</v>
      </c>
      <c r="G22" s="147">
        <v>75183</v>
      </c>
      <c r="H22" s="147">
        <v>63667</v>
      </c>
      <c r="I22" s="147">
        <v>70128</v>
      </c>
      <c r="J22" s="147">
        <v>58946</v>
      </c>
      <c r="K22" s="147">
        <v>67247</v>
      </c>
      <c r="L22" s="147">
        <v>60314</v>
      </c>
      <c r="M22" s="158">
        <v>65624</v>
      </c>
      <c r="N22" s="158">
        <v>58302</v>
      </c>
    </row>
    <row r="23" spans="1:14" ht="21.75" customHeight="1">
      <c r="A23" s="483" t="s">
        <v>121</v>
      </c>
      <c r="B23" s="223" t="s">
        <v>64</v>
      </c>
      <c r="C23" s="162" t="s">
        <v>313</v>
      </c>
      <c r="D23" s="162" t="s">
        <v>313</v>
      </c>
      <c r="E23" s="162" t="s">
        <v>313</v>
      </c>
      <c r="F23" s="162" t="s">
        <v>313</v>
      </c>
      <c r="G23" s="162" t="s">
        <v>313</v>
      </c>
      <c r="H23" s="162" t="s">
        <v>313</v>
      </c>
      <c r="I23" s="162" t="s">
        <v>313</v>
      </c>
      <c r="J23" s="162" t="s">
        <v>313</v>
      </c>
      <c r="K23" s="162" t="s">
        <v>313</v>
      </c>
      <c r="L23" s="162" t="s">
        <v>313</v>
      </c>
      <c r="M23" s="133"/>
      <c r="N23" s="174" t="s">
        <v>338</v>
      </c>
    </row>
    <row r="24" spans="1:14" ht="21.75" customHeight="1">
      <c r="A24" s="484"/>
      <c r="B24" s="224" t="s">
        <v>117</v>
      </c>
      <c r="C24" s="162" t="s">
        <v>313</v>
      </c>
      <c r="D24" s="162" t="s">
        <v>313</v>
      </c>
      <c r="E24" s="162" t="s">
        <v>313</v>
      </c>
      <c r="F24" s="162" t="s">
        <v>313</v>
      </c>
      <c r="G24" s="162" t="s">
        <v>313</v>
      </c>
      <c r="H24" s="162" t="s">
        <v>313</v>
      </c>
      <c r="I24" s="162" t="s">
        <v>313</v>
      </c>
      <c r="J24" s="162" t="s">
        <v>313</v>
      </c>
      <c r="K24" s="162" t="s">
        <v>313</v>
      </c>
      <c r="L24" s="162" t="s">
        <v>313</v>
      </c>
      <c r="M24" s="133"/>
      <c r="N24" s="174" t="s">
        <v>338</v>
      </c>
    </row>
    <row r="25" spans="1:14" ht="21.75" customHeight="1">
      <c r="A25" s="485"/>
      <c r="B25" s="225" t="s">
        <v>115</v>
      </c>
      <c r="C25" s="162" t="s">
        <v>313</v>
      </c>
      <c r="D25" s="162" t="s">
        <v>313</v>
      </c>
      <c r="E25" s="162" t="s">
        <v>313</v>
      </c>
      <c r="F25" s="162" t="s">
        <v>313</v>
      </c>
      <c r="G25" s="162" t="s">
        <v>313</v>
      </c>
      <c r="H25" s="162" t="s">
        <v>313</v>
      </c>
      <c r="I25" s="162" t="s">
        <v>313</v>
      </c>
      <c r="J25" s="162" t="s">
        <v>313</v>
      </c>
      <c r="K25" s="162" t="s">
        <v>313</v>
      </c>
      <c r="L25" s="162" t="s">
        <v>313</v>
      </c>
      <c r="M25" s="133"/>
      <c r="N25" s="174" t="s">
        <v>338</v>
      </c>
    </row>
    <row r="26" spans="1:14" ht="21.75" customHeight="1">
      <c r="A26" s="483" t="s">
        <v>122</v>
      </c>
      <c r="B26" s="223" t="s">
        <v>64</v>
      </c>
      <c r="C26" s="162" t="s">
        <v>313</v>
      </c>
      <c r="D26" s="162">
        <v>2</v>
      </c>
      <c r="E26" s="147">
        <v>6</v>
      </c>
      <c r="F26" s="147">
        <v>2</v>
      </c>
      <c r="G26" s="147">
        <v>3</v>
      </c>
      <c r="H26" s="147">
        <v>0</v>
      </c>
      <c r="I26" s="147">
        <v>0</v>
      </c>
      <c r="J26" s="147">
        <v>0</v>
      </c>
      <c r="K26" s="147">
        <v>2</v>
      </c>
      <c r="L26" s="147">
        <v>1</v>
      </c>
      <c r="M26" s="133">
        <v>2</v>
      </c>
      <c r="N26" s="133">
        <v>1</v>
      </c>
    </row>
    <row r="27" spans="1:14" ht="21.75" customHeight="1">
      <c r="A27" s="484"/>
      <c r="B27" s="224" t="s">
        <v>117</v>
      </c>
      <c r="C27" s="162" t="s">
        <v>313</v>
      </c>
      <c r="D27" s="162">
        <v>2</v>
      </c>
      <c r="E27" s="147">
        <v>6</v>
      </c>
      <c r="F27" s="147">
        <v>2</v>
      </c>
      <c r="G27" s="147">
        <v>3</v>
      </c>
      <c r="H27" s="147">
        <v>0</v>
      </c>
      <c r="I27" s="147">
        <v>0</v>
      </c>
      <c r="J27" s="147">
        <v>0</v>
      </c>
      <c r="K27" s="147">
        <v>2</v>
      </c>
      <c r="L27" s="147">
        <v>1</v>
      </c>
      <c r="M27" s="133">
        <v>2</v>
      </c>
      <c r="N27" s="133">
        <v>1</v>
      </c>
    </row>
    <row r="28" spans="1:14" ht="21.75" customHeight="1">
      <c r="A28" s="485"/>
      <c r="B28" s="225" t="s">
        <v>115</v>
      </c>
      <c r="C28" s="162" t="s">
        <v>313</v>
      </c>
      <c r="D28" s="162">
        <v>328</v>
      </c>
      <c r="E28" s="147">
        <v>743</v>
      </c>
      <c r="F28" s="147">
        <v>721</v>
      </c>
      <c r="G28" s="147">
        <v>435</v>
      </c>
      <c r="H28" s="147">
        <v>0</v>
      </c>
      <c r="I28" s="147">
        <v>0</v>
      </c>
      <c r="J28" s="147">
        <v>0</v>
      </c>
      <c r="K28" s="147">
        <v>372</v>
      </c>
      <c r="L28" s="147">
        <v>189</v>
      </c>
      <c r="M28" s="133">
        <v>201</v>
      </c>
      <c r="N28" s="133">
        <v>165</v>
      </c>
    </row>
    <row r="29" spans="1:14" ht="21.75" customHeight="1">
      <c r="A29" s="483" t="s">
        <v>123</v>
      </c>
      <c r="B29" s="223" t="s">
        <v>64</v>
      </c>
      <c r="C29" s="147">
        <v>11</v>
      </c>
      <c r="D29" s="147">
        <v>25</v>
      </c>
      <c r="E29" s="147">
        <v>50</v>
      </c>
      <c r="F29" s="147">
        <v>50</v>
      </c>
      <c r="G29" s="147">
        <v>27</v>
      </c>
      <c r="H29" s="147">
        <v>22</v>
      </c>
      <c r="I29" s="147">
        <v>6</v>
      </c>
      <c r="J29" s="147">
        <v>47</v>
      </c>
      <c r="K29" s="147">
        <v>28</v>
      </c>
      <c r="L29" s="147">
        <v>23</v>
      </c>
      <c r="M29" s="174" t="s">
        <v>12</v>
      </c>
      <c r="N29" s="174" t="s">
        <v>338</v>
      </c>
    </row>
    <row r="30" spans="1:14" ht="21.75" customHeight="1">
      <c r="A30" s="484"/>
      <c r="B30" s="224" t="s">
        <v>117</v>
      </c>
      <c r="C30" s="147">
        <v>14</v>
      </c>
      <c r="D30" s="147">
        <v>29</v>
      </c>
      <c r="E30" s="147">
        <v>74</v>
      </c>
      <c r="F30" s="147">
        <v>60</v>
      </c>
      <c r="G30" s="147">
        <v>28</v>
      </c>
      <c r="H30" s="147">
        <v>22</v>
      </c>
      <c r="I30" s="147">
        <v>7</v>
      </c>
      <c r="J30" s="147">
        <v>61</v>
      </c>
      <c r="K30" s="147">
        <v>40</v>
      </c>
      <c r="L30" s="147">
        <v>23</v>
      </c>
      <c r="M30" s="174" t="s">
        <v>12</v>
      </c>
      <c r="N30" s="174" t="s">
        <v>338</v>
      </c>
    </row>
    <row r="31" spans="1:14" ht="21.75" customHeight="1">
      <c r="A31" s="485"/>
      <c r="B31" s="225" t="s">
        <v>115</v>
      </c>
      <c r="C31" s="147">
        <v>428</v>
      </c>
      <c r="D31" s="147">
        <v>746</v>
      </c>
      <c r="E31" s="147">
        <v>1584</v>
      </c>
      <c r="F31" s="147">
        <v>1855</v>
      </c>
      <c r="G31" s="147">
        <v>727</v>
      </c>
      <c r="H31" s="147">
        <v>511</v>
      </c>
      <c r="I31" s="147">
        <v>290</v>
      </c>
      <c r="J31" s="147">
        <v>607</v>
      </c>
      <c r="K31" s="147">
        <v>695</v>
      </c>
      <c r="L31" s="147">
        <v>254</v>
      </c>
      <c r="M31" s="174" t="s">
        <v>12</v>
      </c>
      <c r="N31" s="174" t="s">
        <v>338</v>
      </c>
    </row>
    <row r="32" spans="1:14" ht="21.75" customHeight="1">
      <c r="A32" s="483" t="s">
        <v>124</v>
      </c>
      <c r="B32" s="223" t="s">
        <v>64</v>
      </c>
      <c r="C32" s="162" t="s">
        <v>313</v>
      </c>
      <c r="D32" s="162" t="s">
        <v>313</v>
      </c>
      <c r="E32" s="162" t="s">
        <v>313</v>
      </c>
      <c r="F32" s="162" t="s">
        <v>313</v>
      </c>
      <c r="G32" s="162" t="s">
        <v>313</v>
      </c>
      <c r="H32" s="162" t="s">
        <v>313</v>
      </c>
      <c r="I32" s="162" t="s">
        <v>313</v>
      </c>
      <c r="J32" s="162" t="s">
        <v>313</v>
      </c>
      <c r="K32" s="162" t="s">
        <v>313</v>
      </c>
      <c r="L32" s="162" t="s">
        <v>313</v>
      </c>
      <c r="M32" s="174" t="s">
        <v>12</v>
      </c>
      <c r="N32" s="174" t="s">
        <v>338</v>
      </c>
    </row>
    <row r="33" spans="1:14" ht="21.75" customHeight="1">
      <c r="A33" s="484"/>
      <c r="B33" s="224" t="s">
        <v>117</v>
      </c>
      <c r="C33" s="162" t="s">
        <v>313</v>
      </c>
      <c r="D33" s="162" t="s">
        <v>313</v>
      </c>
      <c r="E33" s="162" t="s">
        <v>313</v>
      </c>
      <c r="F33" s="162" t="s">
        <v>313</v>
      </c>
      <c r="G33" s="162" t="s">
        <v>313</v>
      </c>
      <c r="H33" s="162" t="s">
        <v>313</v>
      </c>
      <c r="I33" s="162" t="s">
        <v>313</v>
      </c>
      <c r="J33" s="162" t="s">
        <v>313</v>
      </c>
      <c r="K33" s="162" t="s">
        <v>313</v>
      </c>
      <c r="L33" s="162" t="s">
        <v>313</v>
      </c>
      <c r="M33" s="174" t="s">
        <v>12</v>
      </c>
      <c r="N33" s="174" t="s">
        <v>338</v>
      </c>
    </row>
    <row r="34" spans="1:14" ht="21.75" customHeight="1">
      <c r="A34" s="485"/>
      <c r="B34" s="225" t="s">
        <v>115</v>
      </c>
      <c r="C34" s="162" t="s">
        <v>313</v>
      </c>
      <c r="D34" s="162" t="s">
        <v>313</v>
      </c>
      <c r="E34" s="162" t="s">
        <v>313</v>
      </c>
      <c r="F34" s="162" t="s">
        <v>313</v>
      </c>
      <c r="G34" s="162" t="s">
        <v>313</v>
      </c>
      <c r="H34" s="162" t="s">
        <v>313</v>
      </c>
      <c r="I34" s="162" t="s">
        <v>313</v>
      </c>
      <c r="J34" s="162" t="s">
        <v>313</v>
      </c>
      <c r="K34" s="162" t="s">
        <v>313</v>
      </c>
      <c r="L34" s="162" t="s">
        <v>313</v>
      </c>
      <c r="M34" s="174" t="s">
        <v>12</v>
      </c>
      <c r="N34" s="174" t="s">
        <v>338</v>
      </c>
    </row>
    <row r="35" spans="1:14" ht="21.75" customHeight="1">
      <c r="A35" s="484" t="s">
        <v>125</v>
      </c>
      <c r="B35" s="223" t="s">
        <v>64</v>
      </c>
      <c r="C35" s="147">
        <v>311</v>
      </c>
      <c r="D35" s="147">
        <v>381</v>
      </c>
      <c r="E35" s="147">
        <v>392</v>
      </c>
      <c r="F35" s="147">
        <v>372</v>
      </c>
      <c r="G35" s="147">
        <v>323</v>
      </c>
      <c r="H35" s="147">
        <v>330</v>
      </c>
      <c r="I35" s="147">
        <v>311</v>
      </c>
      <c r="J35" s="147">
        <v>283</v>
      </c>
      <c r="K35" s="147">
        <v>295</v>
      </c>
      <c r="L35" s="147">
        <v>277</v>
      </c>
      <c r="M35" s="133">
        <v>275</v>
      </c>
      <c r="N35" s="133">
        <v>302</v>
      </c>
    </row>
    <row r="36" spans="1:14" ht="21.75" customHeight="1">
      <c r="A36" s="484"/>
      <c r="B36" s="224" t="s">
        <v>117</v>
      </c>
      <c r="C36" s="147">
        <v>346</v>
      </c>
      <c r="D36" s="147">
        <v>404</v>
      </c>
      <c r="E36" s="147">
        <v>408</v>
      </c>
      <c r="F36" s="147">
        <v>393</v>
      </c>
      <c r="G36" s="147">
        <v>329</v>
      </c>
      <c r="H36" s="147">
        <v>342</v>
      </c>
      <c r="I36" s="147">
        <v>318</v>
      </c>
      <c r="J36" s="147">
        <v>283</v>
      </c>
      <c r="K36" s="147">
        <v>301</v>
      </c>
      <c r="L36" s="147">
        <v>277</v>
      </c>
      <c r="M36" s="133">
        <v>275</v>
      </c>
      <c r="N36" s="133">
        <v>302</v>
      </c>
    </row>
    <row r="37" spans="1:14" ht="21.75" customHeight="1">
      <c r="A37" s="485"/>
      <c r="B37" s="225" t="s">
        <v>115</v>
      </c>
      <c r="C37" s="147">
        <v>3675</v>
      </c>
      <c r="D37" s="147">
        <v>4268</v>
      </c>
      <c r="E37" s="147">
        <v>4412</v>
      </c>
      <c r="F37" s="147">
        <v>4606</v>
      </c>
      <c r="G37" s="147">
        <v>2548</v>
      </c>
      <c r="H37" s="147">
        <v>3280</v>
      </c>
      <c r="I37" s="147">
        <v>3029</v>
      </c>
      <c r="J37" s="147">
        <v>3897</v>
      </c>
      <c r="K37" s="147">
        <v>6866</v>
      </c>
      <c r="L37" s="147">
        <v>6906</v>
      </c>
      <c r="M37" s="158">
        <v>8286</v>
      </c>
      <c r="N37" s="158">
        <v>9935</v>
      </c>
    </row>
    <row r="38" spans="1:14" ht="13.5" customHeight="1">
      <c r="A38" s="480" t="s">
        <v>126</v>
      </c>
      <c r="B38" s="481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33"/>
      <c r="N38" s="133"/>
    </row>
    <row r="39" spans="1:14" ht="13.5" customHeight="1">
      <c r="A39" s="482" t="s">
        <v>127</v>
      </c>
      <c r="B39" s="481"/>
      <c r="C39" s="74">
        <v>5.15</v>
      </c>
      <c r="D39" s="74">
        <v>5.73</v>
      </c>
      <c r="E39" s="74">
        <v>6.11</v>
      </c>
      <c r="F39" s="74">
        <v>7.48</v>
      </c>
      <c r="G39" s="74">
        <v>5.08</v>
      </c>
      <c r="H39" s="74">
        <v>5.53</v>
      </c>
      <c r="I39" s="74">
        <v>5.07</v>
      </c>
      <c r="J39" s="74">
        <v>5.62</v>
      </c>
      <c r="K39" s="74">
        <v>4.9000000000000004</v>
      </c>
      <c r="L39" s="74">
        <v>5</v>
      </c>
      <c r="M39" s="133">
        <v>4.8</v>
      </c>
      <c r="N39" s="133">
        <v>4.54</v>
      </c>
    </row>
    <row r="40" spans="1:14" ht="13.5" customHeight="1">
      <c r="A40" s="482" t="s">
        <v>128</v>
      </c>
      <c r="B40" s="481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2"/>
      <c r="N40" s="12"/>
    </row>
    <row r="41" spans="1:14" ht="6.75" customHeight="1" thickBot="1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</row>
    <row r="42" spans="1:14" ht="7.5" customHeight="1" thickTop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>
      <c r="A43" s="41" t="s">
        <v>329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>
      <c r="A44" s="41" t="s">
        <v>129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</sheetData>
  <mergeCells count="29">
    <mergeCell ref="A5:B5"/>
    <mergeCell ref="A7:B7"/>
    <mergeCell ref="A8:B8"/>
    <mergeCell ref="A17:A19"/>
    <mergeCell ref="G9:G10"/>
    <mergeCell ref="M9:M10"/>
    <mergeCell ref="N9:N10"/>
    <mergeCell ref="A10:B10"/>
    <mergeCell ref="A11:A13"/>
    <mergeCell ref="A14:A16"/>
    <mergeCell ref="K9:K10"/>
    <mergeCell ref="L9:L10"/>
    <mergeCell ref="H9:H10"/>
    <mergeCell ref="I9:I10"/>
    <mergeCell ref="J9:J10"/>
    <mergeCell ref="A9:B9"/>
    <mergeCell ref="C9:C10"/>
    <mergeCell ref="D9:D10"/>
    <mergeCell ref="E9:E10"/>
    <mergeCell ref="F9:F10"/>
    <mergeCell ref="A38:B38"/>
    <mergeCell ref="A39:B39"/>
    <mergeCell ref="A40:B40"/>
    <mergeCell ref="A20:A22"/>
    <mergeCell ref="A23:A25"/>
    <mergeCell ref="A26:A28"/>
    <mergeCell ref="A29:A31"/>
    <mergeCell ref="A32:A34"/>
    <mergeCell ref="A35:A37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view="pageBreakPreview" zoomScaleNormal="100" zoomScaleSheetLayoutView="100" workbookViewId="0"/>
  </sheetViews>
  <sheetFormatPr defaultRowHeight="13.5"/>
  <cols>
    <col min="1" max="1" width="4.375" customWidth="1"/>
    <col min="2" max="2" width="6.5" customWidth="1"/>
    <col min="3" max="3" width="7.375" customWidth="1"/>
    <col min="4" max="4" width="5.25" customWidth="1"/>
    <col min="5" max="5" width="7.125" customWidth="1"/>
    <col min="6" max="6" width="4.125" customWidth="1"/>
    <col min="7" max="7" width="2.875" customWidth="1"/>
    <col min="8" max="8" width="4.25" customWidth="1"/>
    <col min="9" max="9" width="4.125" customWidth="1"/>
    <col min="10" max="10" width="7.125" customWidth="1"/>
    <col min="11" max="11" width="3.25" customWidth="1"/>
    <col min="12" max="12" width="1.75" customWidth="1"/>
    <col min="13" max="13" width="7" customWidth="1"/>
    <col min="14" max="14" width="4" customWidth="1"/>
    <col min="15" max="15" width="7.125" customWidth="1"/>
  </cols>
  <sheetData>
    <row r="1" spans="1:1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0"/>
      <c r="N1" s="10"/>
      <c r="O1" s="109" t="s">
        <v>247</v>
      </c>
    </row>
    <row r="2" spans="1:16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ht="12.75" customHeight="1">
      <c r="A3" s="75" t="s">
        <v>130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0"/>
      <c r="N3" s="10"/>
      <c r="O3" s="109" t="s">
        <v>248</v>
      </c>
    </row>
    <row r="4" spans="1:16" ht="6.75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"/>
    </row>
    <row r="5" spans="1:16" ht="13.5" customHeight="1" thickTop="1">
      <c r="A5" s="511" t="s">
        <v>2</v>
      </c>
      <c r="B5" s="442" t="s">
        <v>8</v>
      </c>
      <c r="C5" s="444"/>
      <c r="D5" s="442" t="s">
        <v>131</v>
      </c>
      <c r="E5" s="444"/>
      <c r="F5" s="442" t="s">
        <v>132</v>
      </c>
      <c r="G5" s="443"/>
      <c r="H5" s="444"/>
      <c r="I5" s="442" t="s">
        <v>133</v>
      </c>
      <c r="J5" s="443"/>
      <c r="K5" s="442" t="s">
        <v>134</v>
      </c>
      <c r="L5" s="443"/>
      <c r="M5" s="444"/>
      <c r="N5" s="442" t="s">
        <v>106</v>
      </c>
      <c r="O5" s="443"/>
    </row>
    <row r="6" spans="1:16">
      <c r="A6" s="512"/>
      <c r="B6" s="16" t="s">
        <v>40</v>
      </c>
      <c r="C6" s="76" t="s">
        <v>101</v>
      </c>
      <c r="D6" s="16" t="s">
        <v>40</v>
      </c>
      <c r="E6" s="76" t="s">
        <v>101</v>
      </c>
      <c r="F6" s="76" t="s">
        <v>40</v>
      </c>
      <c r="G6" s="507" t="s">
        <v>101</v>
      </c>
      <c r="H6" s="508"/>
      <c r="I6" s="76" t="s">
        <v>40</v>
      </c>
      <c r="J6" s="76" t="s">
        <v>101</v>
      </c>
      <c r="K6" s="509" t="s">
        <v>40</v>
      </c>
      <c r="L6" s="510"/>
      <c r="M6" s="76" t="s">
        <v>101</v>
      </c>
      <c r="N6" s="76" t="s">
        <v>40</v>
      </c>
      <c r="O6" s="112" t="s">
        <v>101</v>
      </c>
    </row>
    <row r="7" spans="1:16" ht="6.75" customHeight="1">
      <c r="A7" s="6"/>
      <c r="B7" s="1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>
      <c r="A8" s="6" t="s">
        <v>135</v>
      </c>
      <c r="B8" s="17">
        <f>D8+F8+I8+K8+N8</f>
        <v>3109</v>
      </c>
      <c r="C8" s="77">
        <f>E8+G8+J8+M8+O8</f>
        <v>117102</v>
      </c>
      <c r="D8" s="111">
        <v>1331</v>
      </c>
      <c r="E8" s="111">
        <v>28009</v>
      </c>
      <c r="F8" s="111">
        <v>191</v>
      </c>
      <c r="G8" s="378">
        <v>14328</v>
      </c>
      <c r="H8" s="378"/>
      <c r="I8" s="111">
        <v>266</v>
      </c>
      <c r="J8" s="106">
        <v>11540</v>
      </c>
      <c r="K8" s="500">
        <v>700</v>
      </c>
      <c r="L8" s="500"/>
      <c r="M8" s="111">
        <v>46777</v>
      </c>
      <c r="N8" s="111">
        <v>621</v>
      </c>
      <c r="O8" s="111">
        <v>16448</v>
      </c>
    </row>
    <row r="9" spans="1:16">
      <c r="A9" s="6">
        <v>16</v>
      </c>
      <c r="B9" s="17">
        <f>D9+F9+I9+K9+N9</f>
        <v>2446</v>
      </c>
      <c r="C9" s="77">
        <f>E9+G9+J9+M9+O9</f>
        <v>117431</v>
      </c>
      <c r="D9" s="111">
        <v>914</v>
      </c>
      <c r="E9" s="111">
        <v>37046</v>
      </c>
      <c r="F9" s="111">
        <v>205</v>
      </c>
      <c r="G9" s="378">
        <v>16961</v>
      </c>
      <c r="H9" s="378"/>
      <c r="I9" s="111">
        <v>237</v>
      </c>
      <c r="J9" s="106">
        <v>16917</v>
      </c>
      <c r="K9" s="500">
        <v>341</v>
      </c>
      <c r="L9" s="500"/>
      <c r="M9" s="111">
        <v>22563</v>
      </c>
      <c r="N9" s="111">
        <v>749</v>
      </c>
      <c r="O9" s="111">
        <v>23944</v>
      </c>
    </row>
    <row r="10" spans="1:16">
      <c r="A10" s="6">
        <v>17</v>
      </c>
      <c r="B10" s="17">
        <f t="shared" ref="B10:B15" si="0">D10+F10+I10+K10+N10</f>
        <v>2183</v>
      </c>
      <c r="C10" s="77">
        <f>E10+G10+J10+M10+O10-10</f>
        <v>58176</v>
      </c>
      <c r="D10" s="111">
        <v>699</v>
      </c>
      <c r="E10" s="111">
        <v>14396</v>
      </c>
      <c r="F10" s="111">
        <v>154</v>
      </c>
      <c r="G10" s="378">
        <v>4408</v>
      </c>
      <c r="H10" s="378"/>
      <c r="I10" s="111">
        <v>263</v>
      </c>
      <c r="J10" s="106">
        <v>8371</v>
      </c>
      <c r="K10" s="500">
        <v>380</v>
      </c>
      <c r="L10" s="500"/>
      <c r="M10" s="111">
        <v>16781</v>
      </c>
      <c r="N10" s="111">
        <v>687</v>
      </c>
      <c r="O10" s="111">
        <v>14230</v>
      </c>
    </row>
    <row r="11" spans="1:16">
      <c r="A11" s="6">
        <v>18</v>
      </c>
      <c r="B11" s="17">
        <f t="shared" si="0"/>
        <v>2090</v>
      </c>
      <c r="C11" s="77">
        <f t="shared" ref="C11:C15" si="1">E11+G11+J11+M11+O11</f>
        <v>62981</v>
      </c>
      <c r="D11" s="111">
        <v>691</v>
      </c>
      <c r="E11" s="111">
        <v>14689</v>
      </c>
      <c r="F11" s="111">
        <v>114</v>
      </c>
      <c r="G11" s="378">
        <v>5729</v>
      </c>
      <c r="H11" s="378"/>
      <c r="I11" s="111">
        <v>299</v>
      </c>
      <c r="J11" s="106">
        <v>9950</v>
      </c>
      <c r="K11" s="500">
        <v>382</v>
      </c>
      <c r="L11" s="500"/>
      <c r="M11" s="111">
        <v>16800</v>
      </c>
      <c r="N11" s="111">
        <v>604</v>
      </c>
      <c r="O11" s="111">
        <v>15813</v>
      </c>
    </row>
    <row r="12" spans="1:16">
      <c r="A12" s="6">
        <v>19</v>
      </c>
      <c r="B12" s="17">
        <f t="shared" si="0"/>
        <v>2886</v>
      </c>
      <c r="C12" s="77">
        <f t="shared" si="1"/>
        <v>57793</v>
      </c>
      <c r="D12" s="111">
        <v>690</v>
      </c>
      <c r="E12" s="111">
        <v>14809</v>
      </c>
      <c r="F12" s="111">
        <v>112</v>
      </c>
      <c r="G12" s="378">
        <v>5256</v>
      </c>
      <c r="H12" s="378"/>
      <c r="I12" s="111">
        <v>356</v>
      </c>
      <c r="J12" s="106">
        <v>9825</v>
      </c>
      <c r="K12" s="500">
        <v>1151</v>
      </c>
      <c r="L12" s="500"/>
      <c r="M12" s="111">
        <v>16138</v>
      </c>
      <c r="N12" s="111">
        <v>577</v>
      </c>
      <c r="O12" s="111">
        <v>11765</v>
      </c>
    </row>
    <row r="13" spans="1:16">
      <c r="A13" s="6">
        <v>20</v>
      </c>
      <c r="B13" s="17">
        <f t="shared" si="0"/>
        <v>2025</v>
      </c>
      <c r="C13" s="77">
        <f t="shared" si="1"/>
        <v>62232</v>
      </c>
      <c r="D13" s="111">
        <v>698</v>
      </c>
      <c r="E13" s="111">
        <v>13247</v>
      </c>
      <c r="F13" s="111">
        <v>81</v>
      </c>
      <c r="G13" s="378">
        <v>3708</v>
      </c>
      <c r="H13" s="378"/>
      <c r="I13" s="111">
        <v>402</v>
      </c>
      <c r="J13" s="106">
        <v>11561</v>
      </c>
      <c r="K13" s="500">
        <v>374</v>
      </c>
      <c r="L13" s="500"/>
      <c r="M13" s="111">
        <v>19132</v>
      </c>
      <c r="N13" s="111">
        <v>470</v>
      </c>
      <c r="O13" s="111">
        <v>14584</v>
      </c>
    </row>
    <row r="14" spans="1:16" ht="13.5" customHeight="1">
      <c r="A14" s="6">
        <v>21</v>
      </c>
      <c r="B14" s="19">
        <f t="shared" si="0"/>
        <v>0</v>
      </c>
      <c r="C14" s="78">
        <f t="shared" si="1"/>
        <v>0</v>
      </c>
      <c r="D14" s="20"/>
      <c r="E14" s="20"/>
      <c r="F14" s="20"/>
      <c r="G14" s="105"/>
      <c r="H14" s="105"/>
      <c r="I14" s="20"/>
      <c r="J14" s="105"/>
      <c r="K14" s="20"/>
      <c r="L14" s="20"/>
      <c r="M14" s="20"/>
      <c r="N14" s="20"/>
      <c r="O14" s="20"/>
    </row>
    <row r="15" spans="1:16" ht="13.5" customHeight="1">
      <c r="A15" s="6">
        <v>22</v>
      </c>
      <c r="B15" s="19">
        <f t="shared" si="0"/>
        <v>0</v>
      </c>
      <c r="C15" s="78">
        <f t="shared" si="1"/>
        <v>0</v>
      </c>
      <c r="D15" s="20"/>
      <c r="E15" s="20"/>
      <c r="F15" s="20"/>
      <c r="G15" s="105"/>
      <c r="H15" s="105"/>
      <c r="I15" s="20"/>
      <c r="J15" s="105"/>
      <c r="K15" s="20"/>
      <c r="L15" s="20"/>
      <c r="M15" s="20"/>
      <c r="N15" s="20"/>
      <c r="O15" s="20"/>
    </row>
    <row r="16" spans="1:16" ht="6.75" customHeight="1" thickBot="1">
      <c r="A16" s="8"/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6.75" customHeight="1" thickTop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6" t="s">
        <v>136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3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75" t="s">
        <v>137</v>
      </c>
      <c r="B20" s="3"/>
      <c r="C20" s="3"/>
      <c r="D20" s="3"/>
      <c r="E20" s="3"/>
      <c r="F20" s="3"/>
      <c r="G20" s="3"/>
      <c r="H20" s="3"/>
      <c r="I20" s="6"/>
      <c r="J20" s="6"/>
      <c r="K20" s="6"/>
      <c r="L20" s="6"/>
      <c r="M20" s="10"/>
      <c r="N20" s="10"/>
      <c r="O20" s="109" t="s">
        <v>249</v>
      </c>
    </row>
    <row r="21" spans="1:15" ht="6.75" customHeight="1" thickBo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3.5" customHeight="1" thickTop="1">
      <c r="A22" s="501" t="s">
        <v>138</v>
      </c>
      <c r="B22" s="502"/>
      <c r="C22" s="110" t="s">
        <v>139</v>
      </c>
      <c r="D22" s="503" t="s">
        <v>140</v>
      </c>
      <c r="E22" s="502"/>
      <c r="F22" s="442" t="s">
        <v>141</v>
      </c>
      <c r="G22" s="443"/>
      <c r="H22" s="443"/>
      <c r="I22" s="443"/>
      <c r="J22" s="443"/>
      <c r="K22" s="443"/>
      <c r="L22" s="443"/>
      <c r="M22" s="443"/>
      <c r="N22" s="443"/>
      <c r="O22" s="443"/>
    </row>
    <row r="23" spans="1:15" ht="24">
      <c r="A23" s="438" t="s">
        <v>142</v>
      </c>
      <c r="B23" s="448"/>
      <c r="C23" s="107" t="s">
        <v>143</v>
      </c>
      <c r="D23" s="437" t="s">
        <v>144</v>
      </c>
      <c r="E23" s="448"/>
      <c r="F23" s="504" t="s">
        <v>145</v>
      </c>
      <c r="G23" s="505"/>
      <c r="H23" s="504" t="s">
        <v>8</v>
      </c>
      <c r="I23" s="505"/>
      <c r="J23" s="504" t="s">
        <v>146</v>
      </c>
      <c r="K23" s="505"/>
      <c r="L23" s="504" t="s">
        <v>147</v>
      </c>
      <c r="M23" s="505"/>
      <c r="N23" s="504" t="s">
        <v>148</v>
      </c>
      <c r="O23" s="506"/>
    </row>
    <row r="24" spans="1:15" ht="6.75" customHeight="1">
      <c r="A24" s="6"/>
      <c r="B24" s="6"/>
      <c r="C24" s="1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A25" s="109" t="s">
        <v>73</v>
      </c>
      <c r="B25" s="79">
        <v>14</v>
      </c>
      <c r="C25" s="80">
        <v>10</v>
      </c>
      <c r="D25" s="497">
        <v>129</v>
      </c>
      <c r="E25" s="497"/>
      <c r="F25" s="497">
        <v>705</v>
      </c>
      <c r="G25" s="497"/>
      <c r="H25" s="497">
        <f t="shared" ref="H25:H27" si="2">SUM(J25:O25)</f>
        <v>652</v>
      </c>
      <c r="I25" s="497"/>
      <c r="J25" s="499">
        <v>147</v>
      </c>
      <c r="K25" s="499"/>
      <c r="L25" s="499">
        <v>140</v>
      </c>
      <c r="M25" s="499"/>
      <c r="N25" s="499">
        <v>365</v>
      </c>
      <c r="O25" s="499"/>
    </row>
    <row r="26" spans="1:15">
      <c r="A26" s="6"/>
      <c r="B26" s="79">
        <v>15</v>
      </c>
      <c r="C26" s="80">
        <v>10</v>
      </c>
      <c r="D26" s="497">
        <v>131</v>
      </c>
      <c r="E26" s="497"/>
      <c r="F26" s="497">
        <v>705</v>
      </c>
      <c r="G26" s="497"/>
      <c r="H26" s="497">
        <f t="shared" si="2"/>
        <v>667</v>
      </c>
      <c r="I26" s="497"/>
      <c r="J26" s="499">
        <v>156</v>
      </c>
      <c r="K26" s="499"/>
      <c r="L26" s="499">
        <v>158</v>
      </c>
      <c r="M26" s="499"/>
      <c r="N26" s="499">
        <v>353</v>
      </c>
      <c r="O26" s="499"/>
    </row>
    <row r="27" spans="1:15">
      <c r="A27" s="6"/>
      <c r="B27" s="79">
        <v>16</v>
      </c>
      <c r="C27" s="80">
        <v>10</v>
      </c>
      <c r="D27" s="497">
        <v>126</v>
      </c>
      <c r="E27" s="497"/>
      <c r="F27" s="497">
        <v>675</v>
      </c>
      <c r="G27" s="497"/>
      <c r="H27" s="497">
        <f t="shared" si="2"/>
        <v>667</v>
      </c>
      <c r="I27" s="497"/>
      <c r="J27" s="499">
        <v>169</v>
      </c>
      <c r="K27" s="499"/>
      <c r="L27" s="499">
        <v>154</v>
      </c>
      <c r="M27" s="499"/>
      <c r="N27" s="499">
        <v>344</v>
      </c>
      <c r="O27" s="499"/>
    </row>
    <row r="28" spans="1:15">
      <c r="A28" s="6"/>
      <c r="B28" s="79">
        <v>17</v>
      </c>
      <c r="C28" s="80">
        <v>10</v>
      </c>
      <c r="D28" s="497">
        <v>133</v>
      </c>
      <c r="E28" s="497"/>
      <c r="F28" s="497">
        <v>675</v>
      </c>
      <c r="G28" s="497"/>
      <c r="H28" s="497">
        <f>SUM(J28:O28)+10</f>
        <v>666</v>
      </c>
      <c r="I28" s="497"/>
      <c r="J28" s="499">
        <v>177</v>
      </c>
      <c r="K28" s="499"/>
      <c r="L28" s="499">
        <v>141</v>
      </c>
      <c r="M28" s="499"/>
      <c r="N28" s="499">
        <v>338</v>
      </c>
      <c r="O28" s="499"/>
    </row>
    <row r="29" spans="1:15">
      <c r="A29" s="6"/>
      <c r="B29" s="79">
        <v>18</v>
      </c>
      <c r="C29" s="80">
        <v>10</v>
      </c>
      <c r="D29" s="497">
        <v>139</v>
      </c>
      <c r="E29" s="497"/>
      <c r="F29" s="497">
        <v>705</v>
      </c>
      <c r="G29" s="497"/>
      <c r="H29" s="497">
        <f t="shared" ref="H29:H31" si="3">SUM(J29:O29)</f>
        <v>656</v>
      </c>
      <c r="I29" s="497"/>
      <c r="J29" s="497">
        <v>171</v>
      </c>
      <c r="K29" s="497"/>
      <c r="L29" s="497">
        <v>151</v>
      </c>
      <c r="M29" s="497"/>
      <c r="N29" s="497">
        <v>334</v>
      </c>
      <c r="O29" s="497"/>
    </row>
    <row r="30" spans="1:15">
      <c r="A30" s="6"/>
      <c r="B30" s="79">
        <v>19</v>
      </c>
      <c r="C30" s="80">
        <v>10</v>
      </c>
      <c r="D30" s="497">
        <v>122</v>
      </c>
      <c r="E30" s="497"/>
      <c r="F30" s="497">
        <v>705</v>
      </c>
      <c r="G30" s="497"/>
      <c r="H30" s="497">
        <f t="shared" si="3"/>
        <v>648</v>
      </c>
      <c r="I30" s="497"/>
      <c r="J30" s="497">
        <v>163</v>
      </c>
      <c r="K30" s="497"/>
      <c r="L30" s="497">
        <v>146</v>
      </c>
      <c r="M30" s="497"/>
      <c r="N30" s="497">
        <v>339</v>
      </c>
      <c r="O30" s="497"/>
    </row>
    <row r="31" spans="1:15">
      <c r="A31" s="6"/>
      <c r="B31" s="79">
        <v>20</v>
      </c>
      <c r="C31" s="80">
        <v>10</v>
      </c>
      <c r="D31" s="497">
        <v>129</v>
      </c>
      <c r="E31" s="497"/>
      <c r="F31" s="497">
        <v>705</v>
      </c>
      <c r="G31" s="497"/>
      <c r="H31" s="497">
        <f t="shared" si="3"/>
        <v>621</v>
      </c>
      <c r="I31" s="497"/>
      <c r="J31" s="497">
        <v>162</v>
      </c>
      <c r="K31" s="497"/>
      <c r="L31" s="497">
        <v>129</v>
      </c>
      <c r="M31" s="497"/>
      <c r="N31" s="497">
        <v>330</v>
      </c>
      <c r="O31" s="497"/>
    </row>
    <row r="32" spans="1:15">
      <c r="A32" s="6"/>
      <c r="B32" s="79">
        <v>21</v>
      </c>
      <c r="C32" s="80">
        <v>10</v>
      </c>
      <c r="D32" s="497">
        <v>136</v>
      </c>
      <c r="E32" s="497"/>
      <c r="F32" s="497">
        <v>705</v>
      </c>
      <c r="G32" s="497"/>
      <c r="H32" s="497">
        <v>602</v>
      </c>
      <c r="I32" s="497"/>
      <c r="J32" s="497">
        <v>156</v>
      </c>
      <c r="K32" s="497"/>
      <c r="L32" s="497">
        <v>132</v>
      </c>
      <c r="M32" s="497"/>
      <c r="N32" s="497">
        <v>314</v>
      </c>
      <c r="O32" s="497"/>
    </row>
    <row r="33" spans="1:15">
      <c r="A33" s="6"/>
      <c r="B33" s="79">
        <v>22</v>
      </c>
      <c r="C33" s="81"/>
      <c r="D33" s="493"/>
      <c r="E33" s="493"/>
      <c r="F33" s="498"/>
      <c r="G33" s="498"/>
      <c r="H33" s="494">
        <f t="shared" ref="H33:H38" si="4">SUM(J33:O33)</f>
        <v>0</v>
      </c>
      <c r="I33" s="494"/>
      <c r="J33" s="498"/>
      <c r="K33" s="498"/>
      <c r="L33" s="498"/>
      <c r="M33" s="498"/>
      <c r="N33" s="498"/>
      <c r="O33" s="498"/>
    </row>
    <row r="34" spans="1:15">
      <c r="A34" s="6"/>
      <c r="B34" s="79">
        <v>23</v>
      </c>
      <c r="C34" s="81"/>
      <c r="D34" s="493"/>
      <c r="E34" s="493"/>
      <c r="F34" s="498"/>
      <c r="G34" s="498"/>
      <c r="H34" s="494">
        <f t="shared" si="4"/>
        <v>0</v>
      </c>
      <c r="I34" s="494"/>
      <c r="J34" s="498"/>
      <c r="K34" s="498"/>
      <c r="L34" s="498"/>
      <c r="M34" s="498"/>
      <c r="N34" s="498"/>
      <c r="O34" s="498"/>
    </row>
    <row r="35" spans="1:15">
      <c r="A35" s="6"/>
      <c r="B35" s="79">
        <v>24</v>
      </c>
      <c r="C35" s="81"/>
      <c r="D35" s="493"/>
      <c r="E35" s="493"/>
      <c r="F35" s="498"/>
      <c r="G35" s="498"/>
      <c r="H35" s="494">
        <f t="shared" si="4"/>
        <v>0</v>
      </c>
      <c r="I35" s="494"/>
      <c r="J35" s="498"/>
      <c r="K35" s="498"/>
      <c r="L35" s="498"/>
      <c r="M35" s="498"/>
      <c r="N35" s="498"/>
      <c r="O35" s="498"/>
    </row>
    <row r="36" spans="1:15">
      <c r="A36" s="6"/>
      <c r="B36" s="79">
        <v>25</v>
      </c>
      <c r="C36" s="81"/>
      <c r="D36" s="493"/>
      <c r="E36" s="493"/>
      <c r="F36" s="498"/>
      <c r="G36" s="498"/>
      <c r="H36" s="494">
        <f t="shared" si="4"/>
        <v>0</v>
      </c>
      <c r="I36" s="494"/>
      <c r="J36" s="498"/>
      <c r="K36" s="498"/>
      <c r="L36" s="498"/>
      <c r="M36" s="498"/>
      <c r="N36" s="498"/>
      <c r="O36" s="498"/>
    </row>
    <row r="37" spans="1:15">
      <c r="A37" s="6"/>
      <c r="B37" s="79">
        <v>26</v>
      </c>
      <c r="C37" s="81"/>
      <c r="D37" s="493"/>
      <c r="E37" s="493"/>
      <c r="F37" s="498"/>
      <c r="G37" s="498"/>
      <c r="H37" s="494">
        <f t="shared" si="4"/>
        <v>0</v>
      </c>
      <c r="I37" s="494"/>
      <c r="J37" s="498"/>
      <c r="K37" s="498"/>
      <c r="L37" s="498"/>
      <c r="M37" s="498"/>
      <c r="N37" s="498"/>
      <c r="O37" s="498"/>
    </row>
    <row r="38" spans="1:15">
      <c r="A38" s="6"/>
      <c r="B38" s="79">
        <v>27</v>
      </c>
      <c r="C38" s="81"/>
      <c r="D38" s="493"/>
      <c r="E38" s="493"/>
      <c r="F38" s="498"/>
      <c r="G38" s="498"/>
      <c r="H38" s="494">
        <f t="shared" si="4"/>
        <v>0</v>
      </c>
      <c r="I38" s="494"/>
      <c r="J38" s="498"/>
      <c r="K38" s="498"/>
      <c r="L38" s="498"/>
      <c r="M38" s="498"/>
      <c r="N38" s="498"/>
      <c r="O38" s="498"/>
    </row>
    <row r="39" spans="1:15">
      <c r="A39" s="6"/>
      <c r="B39" s="79">
        <v>28</v>
      </c>
      <c r="C39" s="82">
        <f>C41+C48</f>
        <v>0</v>
      </c>
      <c r="D39" s="494">
        <f>D41+D48</f>
        <v>0</v>
      </c>
      <c r="E39" s="494"/>
      <c r="F39" s="494">
        <f>F41+F48</f>
        <v>0</v>
      </c>
      <c r="G39" s="494"/>
      <c r="H39" s="494">
        <f>H41+H48</f>
        <v>0</v>
      </c>
      <c r="I39" s="494"/>
      <c r="J39" s="494">
        <f t="shared" ref="J39" si="5">J41+J48</f>
        <v>0</v>
      </c>
      <c r="K39" s="494"/>
      <c r="L39" s="494">
        <f t="shared" ref="L39" si="6">L41+L48</f>
        <v>0</v>
      </c>
      <c r="M39" s="494"/>
      <c r="N39" s="494">
        <f t="shared" ref="N39" si="7">N41+N48</f>
        <v>0</v>
      </c>
      <c r="O39" s="494"/>
    </row>
    <row r="40" spans="1:15" ht="7.5" customHeight="1">
      <c r="A40" s="6"/>
      <c r="B40" s="6"/>
      <c r="C40" s="80"/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7"/>
    </row>
    <row r="41" spans="1:15">
      <c r="A41" s="495" t="s">
        <v>149</v>
      </c>
      <c r="B41" s="496"/>
      <c r="C41" s="81"/>
      <c r="D41" s="494">
        <f>SUM(D42:D46)</f>
        <v>0</v>
      </c>
      <c r="E41" s="494"/>
      <c r="F41" s="494">
        <f>SUM(F42:F46)</f>
        <v>0</v>
      </c>
      <c r="G41" s="494"/>
      <c r="H41" s="494">
        <f>SUM(H42:H46)</f>
        <v>0</v>
      </c>
      <c r="I41" s="494"/>
      <c r="J41" s="494">
        <f t="shared" ref="J41" si="8">SUM(J42:J46)</f>
        <v>0</v>
      </c>
      <c r="K41" s="494"/>
      <c r="L41" s="494">
        <f t="shared" ref="L41" si="9">SUM(L42:L46)</f>
        <v>0</v>
      </c>
      <c r="M41" s="494"/>
      <c r="N41" s="494">
        <f t="shared" ref="N41" si="10">SUM(N42:N46)</f>
        <v>0</v>
      </c>
      <c r="O41" s="494"/>
    </row>
    <row r="42" spans="1:15">
      <c r="A42" s="108"/>
      <c r="B42" s="83" t="s">
        <v>56</v>
      </c>
      <c r="C42" s="80"/>
      <c r="D42" s="493"/>
      <c r="E42" s="493"/>
      <c r="F42" s="493"/>
      <c r="G42" s="493"/>
      <c r="H42" s="494">
        <f t="shared" ref="H42:H46" si="11">SUM(J42:O42)</f>
        <v>0</v>
      </c>
      <c r="I42" s="494"/>
      <c r="J42" s="493"/>
      <c r="K42" s="493"/>
      <c r="L42" s="493"/>
      <c r="M42" s="493"/>
      <c r="N42" s="493"/>
      <c r="O42" s="493"/>
    </row>
    <row r="43" spans="1:15">
      <c r="A43" s="108"/>
      <c r="B43" s="83" t="s">
        <v>150</v>
      </c>
      <c r="C43" s="80"/>
      <c r="D43" s="493"/>
      <c r="E43" s="493"/>
      <c r="F43" s="493"/>
      <c r="G43" s="493"/>
      <c r="H43" s="494">
        <f t="shared" si="11"/>
        <v>0</v>
      </c>
      <c r="I43" s="494"/>
      <c r="J43" s="493"/>
      <c r="K43" s="493"/>
      <c r="L43" s="493"/>
      <c r="M43" s="493"/>
      <c r="N43" s="493"/>
      <c r="O43" s="493"/>
    </row>
    <row r="44" spans="1:15">
      <c r="A44" s="108"/>
      <c r="B44" s="83" t="s">
        <v>53</v>
      </c>
      <c r="C44" s="80"/>
      <c r="D44" s="493"/>
      <c r="E44" s="493"/>
      <c r="F44" s="493"/>
      <c r="G44" s="493"/>
      <c r="H44" s="494">
        <f t="shared" si="11"/>
        <v>0</v>
      </c>
      <c r="I44" s="494"/>
      <c r="J44" s="493"/>
      <c r="K44" s="493"/>
      <c r="L44" s="493"/>
      <c r="M44" s="493"/>
      <c r="N44" s="493"/>
      <c r="O44" s="493"/>
    </row>
    <row r="45" spans="1:15" ht="13.5" customHeight="1">
      <c r="A45" s="108"/>
      <c r="B45" s="83" t="s">
        <v>151</v>
      </c>
      <c r="C45" s="80"/>
      <c r="D45" s="493"/>
      <c r="E45" s="493"/>
      <c r="F45" s="493"/>
      <c r="G45" s="493"/>
      <c r="H45" s="494">
        <f t="shared" si="11"/>
        <v>0</v>
      </c>
      <c r="I45" s="494"/>
      <c r="J45" s="493"/>
      <c r="K45" s="493"/>
      <c r="L45" s="493"/>
      <c r="M45" s="493"/>
      <c r="N45" s="493"/>
      <c r="O45" s="493"/>
    </row>
    <row r="46" spans="1:15">
      <c r="A46" s="108"/>
      <c r="B46" s="83" t="s">
        <v>58</v>
      </c>
      <c r="C46" s="80"/>
      <c r="D46" s="493"/>
      <c r="E46" s="493"/>
      <c r="F46" s="493"/>
      <c r="G46" s="493"/>
      <c r="H46" s="494">
        <f t="shared" si="11"/>
        <v>0</v>
      </c>
      <c r="I46" s="494"/>
      <c r="J46" s="493"/>
      <c r="K46" s="493"/>
      <c r="L46" s="493"/>
      <c r="M46" s="493"/>
      <c r="N46" s="493"/>
      <c r="O46" s="493"/>
    </row>
    <row r="47" spans="1:15" ht="7.5" customHeight="1">
      <c r="A47" s="108"/>
      <c r="B47" s="108"/>
      <c r="C47" s="80"/>
      <c r="D47" s="497"/>
      <c r="E47" s="497"/>
      <c r="F47" s="497"/>
      <c r="G47" s="497"/>
      <c r="H47" s="497"/>
      <c r="I47" s="497"/>
      <c r="J47" s="497"/>
      <c r="K47" s="497"/>
      <c r="L47" s="497"/>
      <c r="M47" s="497"/>
      <c r="N47" s="497"/>
      <c r="O47" s="497"/>
    </row>
    <row r="48" spans="1:15">
      <c r="A48" s="495" t="s">
        <v>251</v>
      </c>
      <c r="B48" s="496"/>
      <c r="C48" s="81"/>
      <c r="D48" s="494">
        <f>SUM(D49:D53)</f>
        <v>0</v>
      </c>
      <c r="E48" s="494"/>
      <c r="F48" s="494">
        <f>SUM(F49:F53)</f>
        <v>0</v>
      </c>
      <c r="G48" s="494"/>
      <c r="H48" s="494">
        <f>SUM(H49:H53)</f>
        <v>0</v>
      </c>
      <c r="I48" s="494"/>
      <c r="J48" s="494">
        <f t="shared" ref="J48" si="12">SUM(J49:J53)</f>
        <v>0</v>
      </c>
      <c r="K48" s="494"/>
      <c r="L48" s="494">
        <f t="shared" ref="L48" si="13">SUM(L49:L53)</f>
        <v>0</v>
      </c>
      <c r="M48" s="494"/>
      <c r="N48" s="494">
        <f t="shared" ref="N48" si="14">SUM(N49:N53)</f>
        <v>0</v>
      </c>
      <c r="O48" s="494"/>
    </row>
    <row r="49" spans="1:15">
      <c r="A49" s="108"/>
      <c r="B49" s="83" t="s">
        <v>60</v>
      </c>
      <c r="C49" s="13"/>
      <c r="D49" s="493"/>
      <c r="E49" s="493"/>
      <c r="F49" s="493"/>
      <c r="G49" s="493"/>
      <c r="H49" s="494">
        <f t="shared" ref="H49:H53" si="15">SUM(J49:O49)</f>
        <v>0</v>
      </c>
      <c r="I49" s="494"/>
      <c r="J49" s="493"/>
      <c r="K49" s="493"/>
      <c r="L49" s="493"/>
      <c r="M49" s="493"/>
      <c r="N49" s="493"/>
      <c r="O49" s="493"/>
    </row>
    <row r="50" spans="1:15">
      <c r="A50" s="108"/>
      <c r="B50" s="83" t="s">
        <v>59</v>
      </c>
      <c r="C50" s="13"/>
      <c r="D50" s="493"/>
      <c r="E50" s="493"/>
      <c r="F50" s="493"/>
      <c r="G50" s="493"/>
      <c r="H50" s="494">
        <f t="shared" si="15"/>
        <v>0</v>
      </c>
      <c r="I50" s="494"/>
      <c r="J50" s="493"/>
      <c r="K50" s="493"/>
      <c r="L50" s="493"/>
      <c r="M50" s="493"/>
      <c r="N50" s="493"/>
      <c r="O50" s="493"/>
    </row>
    <row r="51" spans="1:15">
      <c r="A51" s="108"/>
      <c r="B51" s="83" t="s">
        <v>152</v>
      </c>
      <c r="C51" s="13"/>
      <c r="D51" s="493"/>
      <c r="E51" s="493"/>
      <c r="F51" s="493"/>
      <c r="G51" s="493"/>
      <c r="H51" s="494">
        <f t="shared" si="15"/>
        <v>0</v>
      </c>
      <c r="I51" s="494"/>
      <c r="J51" s="493"/>
      <c r="K51" s="493"/>
      <c r="L51" s="493"/>
      <c r="M51" s="493"/>
      <c r="N51" s="493"/>
      <c r="O51" s="493"/>
    </row>
    <row r="52" spans="1:15" ht="13.5" customHeight="1">
      <c r="A52" s="108"/>
      <c r="B52" s="83" t="s">
        <v>57</v>
      </c>
      <c r="C52" s="13"/>
      <c r="D52" s="493"/>
      <c r="E52" s="493"/>
      <c r="F52" s="493"/>
      <c r="G52" s="493"/>
      <c r="H52" s="494">
        <f t="shared" si="15"/>
        <v>0</v>
      </c>
      <c r="I52" s="494"/>
      <c r="J52" s="493"/>
      <c r="K52" s="493"/>
      <c r="L52" s="493"/>
      <c r="M52" s="493"/>
      <c r="N52" s="493"/>
      <c r="O52" s="493"/>
    </row>
    <row r="53" spans="1:15" ht="13.5" customHeight="1">
      <c r="A53" s="108"/>
      <c r="B53" s="83" t="s">
        <v>55</v>
      </c>
      <c r="C53" s="13"/>
      <c r="D53" s="493"/>
      <c r="E53" s="493"/>
      <c r="F53" s="493"/>
      <c r="G53" s="493"/>
      <c r="H53" s="494">
        <f t="shared" si="15"/>
        <v>0</v>
      </c>
      <c r="I53" s="494"/>
      <c r="J53" s="493"/>
      <c r="K53" s="493"/>
      <c r="L53" s="493"/>
      <c r="M53" s="493"/>
      <c r="N53" s="493"/>
      <c r="O53" s="493"/>
    </row>
    <row r="54" spans="1:15" ht="6.75" customHeight="1" thickBot="1">
      <c r="A54" s="8"/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6.75" customHeight="1" thickTop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6" t="s">
        <v>250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207">
    <mergeCell ref="N5:O5"/>
    <mergeCell ref="G6:H6"/>
    <mergeCell ref="K6:L6"/>
    <mergeCell ref="G8:H8"/>
    <mergeCell ref="K8:L8"/>
    <mergeCell ref="G9:H9"/>
    <mergeCell ref="K9:L9"/>
    <mergeCell ref="A5:A6"/>
    <mergeCell ref="B5:C5"/>
    <mergeCell ref="D5:E5"/>
    <mergeCell ref="F5:H5"/>
    <mergeCell ref="I5:J5"/>
    <mergeCell ref="K5:M5"/>
    <mergeCell ref="A22:B22"/>
    <mergeCell ref="D22:E22"/>
    <mergeCell ref="F22:O22"/>
    <mergeCell ref="A23:B23"/>
    <mergeCell ref="D23:E23"/>
    <mergeCell ref="F23:G23"/>
    <mergeCell ref="H23:I23"/>
    <mergeCell ref="J23:K23"/>
    <mergeCell ref="G10:H10"/>
    <mergeCell ref="K10:L10"/>
    <mergeCell ref="G11:H11"/>
    <mergeCell ref="K11:L11"/>
    <mergeCell ref="G12:H12"/>
    <mergeCell ref="K12:L12"/>
    <mergeCell ref="L23:M23"/>
    <mergeCell ref="N23:O23"/>
    <mergeCell ref="D25:E25"/>
    <mergeCell ref="F25:G25"/>
    <mergeCell ref="H25:I25"/>
    <mergeCell ref="J25:K25"/>
    <mergeCell ref="L25:M25"/>
    <mergeCell ref="N25:O25"/>
    <mergeCell ref="G13:H13"/>
    <mergeCell ref="K13:L13"/>
    <mergeCell ref="D27:E27"/>
    <mergeCell ref="F27:G27"/>
    <mergeCell ref="H27:I27"/>
    <mergeCell ref="J27:K27"/>
    <mergeCell ref="L27:M27"/>
    <mergeCell ref="N27:O27"/>
    <mergeCell ref="D26:E26"/>
    <mergeCell ref="F26:G26"/>
    <mergeCell ref="H26:I26"/>
    <mergeCell ref="J26:K26"/>
    <mergeCell ref="L26:M26"/>
    <mergeCell ref="N26:O26"/>
    <mergeCell ref="D29:E29"/>
    <mergeCell ref="F29:G29"/>
    <mergeCell ref="H29:I29"/>
    <mergeCell ref="J29:K29"/>
    <mergeCell ref="L29:M29"/>
    <mergeCell ref="N29:O29"/>
    <mergeCell ref="D28:E28"/>
    <mergeCell ref="F28:G28"/>
    <mergeCell ref="H28:I28"/>
    <mergeCell ref="J28:K28"/>
    <mergeCell ref="L28:M28"/>
    <mergeCell ref="N28:O28"/>
    <mergeCell ref="D31:E31"/>
    <mergeCell ref="F31:G31"/>
    <mergeCell ref="H31:I31"/>
    <mergeCell ref="J31:K31"/>
    <mergeCell ref="L31:M31"/>
    <mergeCell ref="N31:O31"/>
    <mergeCell ref="D30:E30"/>
    <mergeCell ref="F30:G30"/>
    <mergeCell ref="H30:I30"/>
    <mergeCell ref="J30:K30"/>
    <mergeCell ref="L30:M30"/>
    <mergeCell ref="N30:O30"/>
    <mergeCell ref="D33:E33"/>
    <mergeCell ref="F33:G33"/>
    <mergeCell ref="H33:I33"/>
    <mergeCell ref="J33:K33"/>
    <mergeCell ref="L33:M33"/>
    <mergeCell ref="N33:O33"/>
    <mergeCell ref="D32:E32"/>
    <mergeCell ref="F32:G32"/>
    <mergeCell ref="H32:I32"/>
    <mergeCell ref="J32:K32"/>
    <mergeCell ref="L32:M32"/>
    <mergeCell ref="N32:O32"/>
    <mergeCell ref="D35:E35"/>
    <mergeCell ref="F35:G35"/>
    <mergeCell ref="H35:I35"/>
    <mergeCell ref="J35:K35"/>
    <mergeCell ref="L35:M35"/>
    <mergeCell ref="N35:O35"/>
    <mergeCell ref="D34:E34"/>
    <mergeCell ref="F34:G34"/>
    <mergeCell ref="H34:I34"/>
    <mergeCell ref="J34:K34"/>
    <mergeCell ref="L34:M34"/>
    <mergeCell ref="N34:O34"/>
    <mergeCell ref="D37:E37"/>
    <mergeCell ref="F37:G37"/>
    <mergeCell ref="H37:I37"/>
    <mergeCell ref="J37:K37"/>
    <mergeCell ref="L37:M37"/>
    <mergeCell ref="N37:O37"/>
    <mergeCell ref="D36:E36"/>
    <mergeCell ref="F36:G36"/>
    <mergeCell ref="H36:I36"/>
    <mergeCell ref="J36:K36"/>
    <mergeCell ref="L36:M36"/>
    <mergeCell ref="N36:O36"/>
    <mergeCell ref="N40:O40"/>
    <mergeCell ref="D39:E39"/>
    <mergeCell ref="F39:G39"/>
    <mergeCell ref="H39:I39"/>
    <mergeCell ref="J39:K39"/>
    <mergeCell ref="L39:M39"/>
    <mergeCell ref="N39:O39"/>
    <mergeCell ref="D38:E38"/>
    <mergeCell ref="F38:G38"/>
    <mergeCell ref="H38:I38"/>
    <mergeCell ref="J38:K38"/>
    <mergeCell ref="L38:M38"/>
    <mergeCell ref="N38:O38"/>
    <mergeCell ref="A41:B41"/>
    <mergeCell ref="D41:E41"/>
    <mergeCell ref="F41:G41"/>
    <mergeCell ref="H41:I41"/>
    <mergeCell ref="J41:K41"/>
    <mergeCell ref="L41:M41"/>
    <mergeCell ref="D40:E40"/>
    <mergeCell ref="F40:G40"/>
    <mergeCell ref="H40:I40"/>
    <mergeCell ref="J40:K40"/>
    <mergeCell ref="L40:M40"/>
    <mergeCell ref="D43:E43"/>
    <mergeCell ref="F43:G43"/>
    <mergeCell ref="H43:I43"/>
    <mergeCell ref="J43:K43"/>
    <mergeCell ref="L43:M43"/>
    <mergeCell ref="N43:O43"/>
    <mergeCell ref="N41:O41"/>
    <mergeCell ref="D42:E42"/>
    <mergeCell ref="F42:G42"/>
    <mergeCell ref="H42:I42"/>
    <mergeCell ref="J42:K42"/>
    <mergeCell ref="L42:M42"/>
    <mergeCell ref="N42:O42"/>
    <mergeCell ref="D45:E45"/>
    <mergeCell ref="F45:G45"/>
    <mergeCell ref="H45:I45"/>
    <mergeCell ref="J45:K45"/>
    <mergeCell ref="L45:M45"/>
    <mergeCell ref="N45:O45"/>
    <mergeCell ref="D44:E44"/>
    <mergeCell ref="F44:G44"/>
    <mergeCell ref="H44:I44"/>
    <mergeCell ref="J44:K44"/>
    <mergeCell ref="L44:M44"/>
    <mergeCell ref="N44:O44"/>
    <mergeCell ref="D47:E47"/>
    <mergeCell ref="F47:G47"/>
    <mergeCell ref="H47:I47"/>
    <mergeCell ref="J47:K47"/>
    <mergeCell ref="L47:M47"/>
    <mergeCell ref="N47:O47"/>
    <mergeCell ref="D46:E46"/>
    <mergeCell ref="F46:G46"/>
    <mergeCell ref="H46:I46"/>
    <mergeCell ref="J46:K46"/>
    <mergeCell ref="L46:M46"/>
    <mergeCell ref="N46:O46"/>
    <mergeCell ref="N48:O48"/>
    <mergeCell ref="D49:E49"/>
    <mergeCell ref="F49:G49"/>
    <mergeCell ref="H49:I49"/>
    <mergeCell ref="J49:K49"/>
    <mergeCell ref="L49:M49"/>
    <mergeCell ref="N49:O49"/>
    <mergeCell ref="A48:B48"/>
    <mergeCell ref="D48:E48"/>
    <mergeCell ref="F48:G48"/>
    <mergeCell ref="H48:I48"/>
    <mergeCell ref="J48:K48"/>
    <mergeCell ref="L48:M48"/>
    <mergeCell ref="D51:E51"/>
    <mergeCell ref="F51:G51"/>
    <mergeCell ref="H51:I51"/>
    <mergeCell ref="J51:K51"/>
    <mergeCell ref="L51:M51"/>
    <mergeCell ref="N51:O51"/>
    <mergeCell ref="D50:E50"/>
    <mergeCell ref="F50:G50"/>
    <mergeCell ref="H50:I50"/>
    <mergeCell ref="J50:K50"/>
    <mergeCell ref="L50:M50"/>
    <mergeCell ref="N50:O50"/>
    <mergeCell ref="D53:E53"/>
    <mergeCell ref="F53:G53"/>
    <mergeCell ref="H53:I53"/>
    <mergeCell ref="J53:K53"/>
    <mergeCell ref="L53:M53"/>
    <mergeCell ref="N53:O53"/>
    <mergeCell ref="D52:E52"/>
    <mergeCell ref="F52:G52"/>
    <mergeCell ref="H52:I52"/>
    <mergeCell ref="J52:K52"/>
    <mergeCell ref="L52:M52"/>
    <mergeCell ref="N52:O52"/>
  </mergeCells>
  <phoneticPr fontId="3"/>
  <pageMargins left="0.70866141732283472" right="0.70866141732283472" top="0.74803149606299213" bottom="0.74803149606299213" header="0.31496062992125984" footer="0.31496062992125984"/>
  <pageSetup paperSize="9" scale="11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view="pageBreakPreview" zoomScaleNormal="100" zoomScaleSheetLayoutView="100" workbookViewId="0">
      <selection activeCell="Q18" sqref="Q18"/>
    </sheetView>
  </sheetViews>
  <sheetFormatPr defaultRowHeight="13.5"/>
  <cols>
    <col min="1" max="1" width="4.375" style="151" customWidth="1"/>
    <col min="2" max="2" width="6.5" style="151" customWidth="1"/>
    <col min="3" max="3" width="7.375" style="151" customWidth="1"/>
    <col min="4" max="4" width="5.25" style="151" customWidth="1"/>
    <col min="5" max="5" width="7.125" style="151" customWidth="1"/>
    <col min="6" max="6" width="4.125" style="151" customWidth="1"/>
    <col min="7" max="7" width="2.875" style="151" customWidth="1"/>
    <col min="8" max="8" width="4.25" style="151" customWidth="1"/>
    <col min="9" max="9" width="4.125" style="151" customWidth="1"/>
    <col min="10" max="10" width="7.125" style="151" customWidth="1"/>
    <col min="11" max="11" width="3.25" style="151" customWidth="1"/>
    <col min="12" max="12" width="1.75" style="151" customWidth="1"/>
    <col min="13" max="13" width="7" style="151" customWidth="1"/>
    <col min="14" max="14" width="4" style="151" customWidth="1"/>
    <col min="15" max="15" width="7.125" style="151" customWidth="1"/>
    <col min="16" max="16384" width="9" style="151"/>
  </cols>
  <sheetData>
    <row r="1" spans="1:16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94"/>
      <c r="N1" s="194"/>
      <c r="O1" s="174" t="s">
        <v>316</v>
      </c>
    </row>
    <row r="2" spans="1:16" ht="13.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6" ht="6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52"/>
    </row>
    <row r="4" spans="1:16" ht="6.7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52"/>
    </row>
    <row r="5" spans="1:16" ht="6.7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52"/>
    </row>
    <row r="6" spans="1:16">
      <c r="A6" s="227" t="s">
        <v>137</v>
      </c>
      <c r="B6" s="183"/>
      <c r="C6" s="183"/>
      <c r="D6" s="183"/>
      <c r="E6" s="183"/>
      <c r="F6" s="183"/>
      <c r="G6" s="183"/>
      <c r="H6" s="183"/>
      <c r="I6" s="133"/>
      <c r="J6" s="133"/>
      <c r="K6" s="133"/>
      <c r="L6" s="133"/>
      <c r="M6" s="194"/>
      <c r="N6" s="194"/>
      <c r="O6" s="174" t="s">
        <v>317</v>
      </c>
    </row>
    <row r="7" spans="1:16" ht="6.75" customHeight="1" thickBo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</row>
    <row r="8" spans="1:16" ht="13.5" customHeight="1" thickTop="1">
      <c r="A8" s="513" t="s">
        <v>138</v>
      </c>
      <c r="B8" s="514"/>
      <c r="C8" s="228" t="s">
        <v>139</v>
      </c>
      <c r="D8" s="515" t="s">
        <v>140</v>
      </c>
      <c r="E8" s="514"/>
      <c r="F8" s="283" t="s">
        <v>141</v>
      </c>
      <c r="G8" s="284"/>
      <c r="H8" s="284"/>
      <c r="I8" s="284"/>
      <c r="J8" s="284"/>
      <c r="K8" s="284"/>
      <c r="L8" s="284"/>
      <c r="M8" s="284"/>
      <c r="N8" s="284"/>
      <c r="O8" s="284"/>
    </row>
    <row r="9" spans="1:16" ht="24" customHeight="1">
      <c r="A9" s="473" t="s">
        <v>142</v>
      </c>
      <c r="B9" s="475"/>
      <c r="C9" s="229" t="s">
        <v>143</v>
      </c>
      <c r="D9" s="271" t="s">
        <v>144</v>
      </c>
      <c r="E9" s="282"/>
      <c r="F9" s="297" t="s">
        <v>145</v>
      </c>
      <c r="G9" s="298"/>
      <c r="H9" s="297" t="s">
        <v>8</v>
      </c>
      <c r="I9" s="298"/>
      <c r="J9" s="297" t="s">
        <v>146</v>
      </c>
      <c r="K9" s="298"/>
      <c r="L9" s="297" t="s">
        <v>147</v>
      </c>
      <c r="M9" s="298"/>
      <c r="N9" s="297" t="s">
        <v>148</v>
      </c>
      <c r="O9" s="299"/>
    </row>
    <row r="10" spans="1:16" ht="6.75" customHeight="1">
      <c r="A10" s="133"/>
      <c r="B10" s="133"/>
      <c r="C10" s="80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spans="1:16" ht="15" customHeight="1">
      <c r="A11" s="133" t="s">
        <v>327</v>
      </c>
      <c r="B11" s="141">
        <v>16</v>
      </c>
      <c r="C11" s="80">
        <v>10</v>
      </c>
      <c r="D11" s="497">
        <v>126</v>
      </c>
      <c r="E11" s="497"/>
      <c r="F11" s="497">
        <v>675</v>
      </c>
      <c r="G11" s="497"/>
      <c r="H11" s="497">
        <f>SUM(J11:O11)</f>
        <v>667</v>
      </c>
      <c r="I11" s="497"/>
      <c r="J11" s="497">
        <v>169</v>
      </c>
      <c r="K11" s="497"/>
      <c r="L11" s="497">
        <v>154</v>
      </c>
      <c r="M11" s="497"/>
      <c r="N11" s="497">
        <v>344</v>
      </c>
      <c r="O11" s="497"/>
    </row>
    <row r="12" spans="1:16" ht="15" customHeight="1">
      <c r="A12" s="133"/>
      <c r="B12" s="141">
        <v>17</v>
      </c>
      <c r="C12" s="80">
        <v>10</v>
      </c>
      <c r="D12" s="497">
        <v>133</v>
      </c>
      <c r="E12" s="497"/>
      <c r="F12" s="497">
        <v>675</v>
      </c>
      <c r="G12" s="497"/>
      <c r="H12" s="497">
        <f>SUM(J12:O12)</f>
        <v>656</v>
      </c>
      <c r="I12" s="497"/>
      <c r="J12" s="497">
        <v>177</v>
      </c>
      <c r="K12" s="497"/>
      <c r="L12" s="497">
        <v>141</v>
      </c>
      <c r="M12" s="497"/>
      <c r="N12" s="497">
        <v>338</v>
      </c>
      <c r="O12" s="497"/>
    </row>
    <row r="13" spans="1:16" ht="15" customHeight="1">
      <c r="A13" s="133"/>
      <c r="B13" s="141">
        <v>18</v>
      </c>
      <c r="C13" s="80">
        <v>10</v>
      </c>
      <c r="D13" s="497">
        <v>139</v>
      </c>
      <c r="E13" s="497"/>
      <c r="F13" s="497">
        <v>705</v>
      </c>
      <c r="G13" s="497"/>
      <c r="H13" s="497">
        <f>SUM(J13:O13)+10</f>
        <v>666</v>
      </c>
      <c r="I13" s="497"/>
      <c r="J13" s="497">
        <v>171</v>
      </c>
      <c r="K13" s="497"/>
      <c r="L13" s="497">
        <v>151</v>
      </c>
      <c r="M13" s="497"/>
      <c r="N13" s="497">
        <v>334</v>
      </c>
      <c r="O13" s="497"/>
    </row>
    <row r="14" spans="1:16" ht="15" customHeight="1">
      <c r="A14" s="133"/>
      <c r="B14" s="141">
        <v>19</v>
      </c>
      <c r="C14" s="80">
        <v>10</v>
      </c>
      <c r="D14" s="497">
        <v>122</v>
      </c>
      <c r="E14" s="497"/>
      <c r="F14" s="497">
        <v>705</v>
      </c>
      <c r="G14" s="497"/>
      <c r="H14" s="497">
        <f>SUM(J14:O14)</f>
        <v>648</v>
      </c>
      <c r="I14" s="497"/>
      <c r="J14" s="497">
        <v>163</v>
      </c>
      <c r="K14" s="497"/>
      <c r="L14" s="497">
        <v>146</v>
      </c>
      <c r="M14" s="497"/>
      <c r="N14" s="497">
        <v>339</v>
      </c>
      <c r="O14" s="497"/>
    </row>
    <row r="15" spans="1:16" ht="15" customHeight="1">
      <c r="A15" s="133"/>
      <c r="B15" s="141">
        <v>20</v>
      </c>
      <c r="C15" s="80">
        <v>10</v>
      </c>
      <c r="D15" s="497">
        <v>129</v>
      </c>
      <c r="E15" s="497"/>
      <c r="F15" s="497">
        <v>705</v>
      </c>
      <c r="G15" s="497"/>
      <c r="H15" s="497">
        <f>SUM(J15:O15)</f>
        <v>621</v>
      </c>
      <c r="I15" s="497"/>
      <c r="J15" s="497">
        <v>162</v>
      </c>
      <c r="K15" s="497"/>
      <c r="L15" s="497">
        <v>129</v>
      </c>
      <c r="M15" s="497"/>
      <c r="N15" s="497">
        <v>330</v>
      </c>
      <c r="O15" s="497"/>
    </row>
    <row r="16" spans="1:16" ht="15" customHeight="1">
      <c r="A16" s="133"/>
      <c r="B16" s="141">
        <v>21</v>
      </c>
      <c r="C16" s="80">
        <v>10</v>
      </c>
      <c r="D16" s="497">
        <v>136</v>
      </c>
      <c r="E16" s="497"/>
      <c r="F16" s="497">
        <v>705</v>
      </c>
      <c r="G16" s="497"/>
      <c r="H16" s="497">
        <f>SUM(J16:O16)</f>
        <v>602</v>
      </c>
      <c r="I16" s="497"/>
      <c r="J16" s="497">
        <v>156</v>
      </c>
      <c r="K16" s="497"/>
      <c r="L16" s="497">
        <v>132</v>
      </c>
      <c r="M16" s="497"/>
      <c r="N16" s="497">
        <v>314</v>
      </c>
      <c r="O16" s="497"/>
    </row>
    <row r="17" spans="1:15" ht="15" customHeight="1">
      <c r="A17" s="133"/>
      <c r="B17" s="141">
        <v>22</v>
      </c>
      <c r="C17" s="80">
        <v>10</v>
      </c>
      <c r="D17" s="497">
        <v>109</v>
      </c>
      <c r="E17" s="497"/>
      <c r="F17" s="497">
        <v>705</v>
      </c>
      <c r="G17" s="497"/>
      <c r="H17" s="497">
        <v>602</v>
      </c>
      <c r="I17" s="497"/>
      <c r="J17" s="497">
        <v>177</v>
      </c>
      <c r="K17" s="497"/>
      <c r="L17" s="497">
        <v>115</v>
      </c>
      <c r="M17" s="497"/>
      <c r="N17" s="497">
        <v>294</v>
      </c>
      <c r="O17" s="497"/>
    </row>
    <row r="18" spans="1:15" ht="15" customHeight="1">
      <c r="A18" s="133"/>
      <c r="B18" s="141">
        <v>23</v>
      </c>
      <c r="C18" s="80">
        <v>8</v>
      </c>
      <c r="D18" s="497">
        <v>99</v>
      </c>
      <c r="E18" s="497"/>
      <c r="F18" s="497">
        <v>580</v>
      </c>
      <c r="G18" s="497"/>
      <c r="H18" s="497">
        <f t="shared" ref="H18:H22" si="0">SUM(J18:O18)</f>
        <v>421</v>
      </c>
      <c r="I18" s="497"/>
      <c r="J18" s="497">
        <v>124</v>
      </c>
      <c r="K18" s="497"/>
      <c r="L18" s="497">
        <v>85</v>
      </c>
      <c r="M18" s="497"/>
      <c r="N18" s="497">
        <v>212</v>
      </c>
      <c r="O18" s="497"/>
    </row>
    <row r="19" spans="1:15" ht="15" customHeight="1">
      <c r="A19" s="133"/>
      <c r="B19" s="141">
        <v>24</v>
      </c>
      <c r="C19" s="80">
        <v>9</v>
      </c>
      <c r="D19" s="497">
        <v>108</v>
      </c>
      <c r="E19" s="497"/>
      <c r="F19" s="497">
        <v>625</v>
      </c>
      <c r="G19" s="497"/>
      <c r="H19" s="497">
        <f t="shared" si="0"/>
        <v>479</v>
      </c>
      <c r="I19" s="497"/>
      <c r="J19" s="497">
        <v>151</v>
      </c>
      <c r="K19" s="497"/>
      <c r="L19" s="497">
        <v>104</v>
      </c>
      <c r="M19" s="497"/>
      <c r="N19" s="497">
        <v>224</v>
      </c>
      <c r="O19" s="497"/>
    </row>
    <row r="20" spans="1:15" ht="15" customHeight="1">
      <c r="A20" s="133"/>
      <c r="B20" s="141">
        <v>25</v>
      </c>
      <c r="C20" s="80">
        <v>9</v>
      </c>
      <c r="D20" s="497">
        <v>108</v>
      </c>
      <c r="E20" s="497"/>
      <c r="F20" s="497">
        <v>625</v>
      </c>
      <c r="G20" s="497"/>
      <c r="H20" s="497">
        <f t="shared" si="0"/>
        <v>467</v>
      </c>
      <c r="I20" s="497"/>
      <c r="J20" s="497">
        <v>124</v>
      </c>
      <c r="K20" s="497"/>
      <c r="L20" s="497">
        <v>119</v>
      </c>
      <c r="M20" s="497"/>
      <c r="N20" s="497">
        <v>224</v>
      </c>
      <c r="O20" s="497"/>
    </row>
    <row r="21" spans="1:15" ht="15" customHeight="1">
      <c r="A21" s="133"/>
      <c r="B21" s="141">
        <v>26</v>
      </c>
      <c r="C21" s="80">
        <v>9</v>
      </c>
      <c r="D21" s="497">
        <v>110</v>
      </c>
      <c r="E21" s="497"/>
      <c r="F21" s="497">
        <v>615</v>
      </c>
      <c r="G21" s="497"/>
      <c r="H21" s="497">
        <f t="shared" si="0"/>
        <v>468</v>
      </c>
      <c r="I21" s="497"/>
      <c r="J21" s="497">
        <v>141</v>
      </c>
      <c r="K21" s="497"/>
      <c r="L21" s="497">
        <v>90</v>
      </c>
      <c r="M21" s="497"/>
      <c r="N21" s="497">
        <v>237</v>
      </c>
      <c r="O21" s="497"/>
    </row>
    <row r="22" spans="1:15" ht="15" customHeight="1">
      <c r="A22" s="133"/>
      <c r="B22" s="141">
        <v>27</v>
      </c>
      <c r="C22" s="80">
        <v>9</v>
      </c>
      <c r="D22" s="497">
        <v>104</v>
      </c>
      <c r="E22" s="497"/>
      <c r="F22" s="497">
        <v>615</v>
      </c>
      <c r="G22" s="497"/>
      <c r="H22" s="497">
        <f t="shared" si="0"/>
        <v>481</v>
      </c>
      <c r="I22" s="497"/>
      <c r="J22" s="497">
        <v>162</v>
      </c>
      <c r="K22" s="497"/>
      <c r="L22" s="497">
        <v>88</v>
      </c>
      <c r="M22" s="497"/>
      <c r="N22" s="497">
        <v>231</v>
      </c>
      <c r="O22" s="497"/>
    </row>
    <row r="23" spans="1:15" ht="15" customHeight="1">
      <c r="A23" s="133"/>
      <c r="B23" s="141">
        <v>28</v>
      </c>
      <c r="C23" s="80">
        <v>9</v>
      </c>
      <c r="D23" s="497">
        <v>113</v>
      </c>
      <c r="E23" s="497"/>
      <c r="F23" s="497">
        <v>620</v>
      </c>
      <c r="G23" s="497"/>
      <c r="H23" s="497">
        <v>459</v>
      </c>
      <c r="I23" s="497"/>
      <c r="J23" s="497">
        <v>159</v>
      </c>
      <c r="K23" s="497"/>
      <c r="L23" s="497">
        <v>103</v>
      </c>
      <c r="M23" s="497"/>
      <c r="N23" s="497">
        <v>197</v>
      </c>
      <c r="O23" s="497"/>
    </row>
    <row r="24" spans="1:15" ht="15" customHeight="1">
      <c r="A24" s="133"/>
      <c r="B24" s="141">
        <v>29</v>
      </c>
      <c r="C24" s="80">
        <v>9</v>
      </c>
      <c r="D24" s="497">
        <f>D27+D34</f>
        <v>127</v>
      </c>
      <c r="E24" s="497"/>
      <c r="F24" s="497">
        <v>620</v>
      </c>
      <c r="G24" s="497"/>
      <c r="H24" s="497">
        <f>H27+H34</f>
        <v>472</v>
      </c>
      <c r="I24" s="497"/>
      <c r="J24" s="497">
        <f>J27+J34</f>
        <v>163</v>
      </c>
      <c r="K24" s="497"/>
      <c r="L24" s="497">
        <f>L27+L34</f>
        <v>90</v>
      </c>
      <c r="M24" s="497"/>
      <c r="N24" s="497">
        <f>N27+N34</f>
        <v>219</v>
      </c>
      <c r="O24" s="497"/>
    </row>
    <row r="25" spans="1:15" ht="15" customHeight="1">
      <c r="A25" s="133"/>
      <c r="B25" s="141">
        <v>30</v>
      </c>
      <c r="C25" s="226">
        <v>8</v>
      </c>
      <c r="D25" s="516">
        <f>D27+D34</f>
        <v>127</v>
      </c>
      <c r="E25" s="516"/>
      <c r="F25" s="516">
        <v>591</v>
      </c>
      <c r="G25" s="516"/>
      <c r="H25" s="516">
        <f>H27+H34</f>
        <v>472</v>
      </c>
      <c r="I25" s="516"/>
      <c r="J25" s="516">
        <f>J27+J34</f>
        <v>163</v>
      </c>
      <c r="K25" s="516"/>
      <c r="L25" s="175"/>
      <c r="M25" s="175">
        <f>L27+L34</f>
        <v>90</v>
      </c>
      <c r="N25" s="175"/>
      <c r="O25" s="175">
        <f>N27+N34</f>
        <v>219</v>
      </c>
    </row>
    <row r="26" spans="1:15" ht="7.5" customHeight="1">
      <c r="A26" s="133"/>
      <c r="B26" s="133"/>
      <c r="C26" s="80"/>
      <c r="D26" s="497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</row>
    <row r="27" spans="1:15" ht="15" customHeight="1">
      <c r="A27" s="517" t="s">
        <v>149</v>
      </c>
      <c r="B27" s="518"/>
      <c r="C27" s="226">
        <v>4</v>
      </c>
      <c r="D27" s="516">
        <f>SUM(D28:D32)</f>
        <v>53</v>
      </c>
      <c r="E27" s="516"/>
      <c r="F27" s="516">
        <f>SUM(F28:F32)</f>
        <v>291</v>
      </c>
      <c r="G27" s="516"/>
      <c r="H27" s="516">
        <f>SUM(H28:H32)</f>
        <v>199</v>
      </c>
      <c r="I27" s="516"/>
      <c r="J27" s="516">
        <f>SUM(J28:J32)</f>
        <v>71</v>
      </c>
      <c r="K27" s="516"/>
      <c r="L27" s="516">
        <f>SUM(L28:L32)</f>
        <v>43</v>
      </c>
      <c r="M27" s="516"/>
      <c r="N27" s="516">
        <f>SUM(N28:N32)</f>
        <v>85</v>
      </c>
      <c r="O27" s="516"/>
    </row>
    <row r="28" spans="1:15" ht="15" customHeight="1">
      <c r="A28" s="230"/>
      <c r="B28" s="231" t="s">
        <v>53</v>
      </c>
      <c r="C28" s="226">
        <v>1</v>
      </c>
      <c r="D28" s="516">
        <v>27</v>
      </c>
      <c r="E28" s="516"/>
      <c r="F28" s="516">
        <v>141</v>
      </c>
      <c r="G28" s="516"/>
      <c r="H28" s="516">
        <f>SUM(J28:O28)</f>
        <v>111</v>
      </c>
      <c r="I28" s="516"/>
      <c r="J28" s="516">
        <v>41</v>
      </c>
      <c r="K28" s="516"/>
      <c r="L28" s="516">
        <v>23</v>
      </c>
      <c r="M28" s="516"/>
      <c r="N28" s="516">
        <v>47</v>
      </c>
      <c r="O28" s="516"/>
    </row>
    <row r="29" spans="1:15" ht="15" customHeight="1">
      <c r="A29" s="230"/>
      <c r="B29" s="231" t="s">
        <v>56</v>
      </c>
      <c r="C29" s="226">
        <v>1</v>
      </c>
      <c r="D29" s="516">
        <v>17</v>
      </c>
      <c r="E29" s="516"/>
      <c r="F29" s="516">
        <v>60</v>
      </c>
      <c r="G29" s="516"/>
      <c r="H29" s="516">
        <f>SUM(J29:O29)</f>
        <v>58</v>
      </c>
      <c r="I29" s="516"/>
      <c r="J29" s="516">
        <v>21</v>
      </c>
      <c r="K29" s="516"/>
      <c r="L29" s="516">
        <v>12</v>
      </c>
      <c r="M29" s="516"/>
      <c r="N29" s="516">
        <v>25</v>
      </c>
      <c r="O29" s="516"/>
    </row>
    <row r="30" spans="1:15" ht="15" customHeight="1">
      <c r="A30" s="230"/>
      <c r="B30" s="231" t="s">
        <v>151</v>
      </c>
      <c r="C30" s="232" t="s">
        <v>313</v>
      </c>
      <c r="D30" s="516"/>
      <c r="E30" s="516"/>
      <c r="F30" s="516"/>
      <c r="G30" s="516"/>
      <c r="H30" s="516" t="s">
        <v>338</v>
      </c>
      <c r="I30" s="516"/>
      <c r="J30" s="516"/>
      <c r="K30" s="516"/>
      <c r="L30" s="516"/>
      <c r="M30" s="516"/>
      <c r="N30" s="516"/>
      <c r="O30" s="516"/>
    </row>
    <row r="31" spans="1:15" ht="15" customHeight="1">
      <c r="A31" s="230"/>
      <c r="B31" s="231" t="s">
        <v>150</v>
      </c>
      <c r="C31" s="226">
        <v>1</v>
      </c>
      <c r="D31" s="516">
        <v>9</v>
      </c>
      <c r="E31" s="516"/>
      <c r="F31" s="516">
        <v>90</v>
      </c>
      <c r="G31" s="516"/>
      <c r="H31" s="516">
        <f>SUM(J31:O31)</f>
        <v>30</v>
      </c>
      <c r="I31" s="516"/>
      <c r="J31" s="516">
        <v>9</v>
      </c>
      <c r="K31" s="516"/>
      <c r="L31" s="516">
        <v>8</v>
      </c>
      <c r="M31" s="516"/>
      <c r="N31" s="516">
        <v>13</v>
      </c>
      <c r="O31" s="516"/>
    </row>
    <row r="32" spans="1:15" ht="15" customHeight="1">
      <c r="A32" s="230"/>
      <c r="B32" s="231" t="s">
        <v>58</v>
      </c>
      <c r="C32" s="226">
        <v>1</v>
      </c>
      <c r="D32" s="516"/>
      <c r="E32" s="516"/>
      <c r="F32" s="516"/>
      <c r="G32" s="516"/>
      <c r="H32" s="516" t="s">
        <v>338</v>
      </c>
      <c r="I32" s="516"/>
      <c r="J32" s="516"/>
      <c r="K32" s="516"/>
      <c r="L32" s="516"/>
      <c r="M32" s="516"/>
      <c r="N32" s="516"/>
      <c r="O32" s="516"/>
    </row>
    <row r="33" spans="1:15" ht="7.5" customHeight="1">
      <c r="A33" s="230"/>
      <c r="B33" s="230"/>
      <c r="C33" s="226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</row>
    <row r="34" spans="1:15" ht="15" customHeight="1">
      <c r="A34" s="517" t="s">
        <v>251</v>
      </c>
      <c r="B34" s="518"/>
      <c r="C34" s="226">
        <v>5</v>
      </c>
      <c r="D34" s="516">
        <f>SUM(D35:D39)</f>
        <v>74</v>
      </c>
      <c r="E34" s="516"/>
      <c r="F34" s="516">
        <f>SUM(F35:F39)</f>
        <v>300</v>
      </c>
      <c r="G34" s="516"/>
      <c r="H34" s="516">
        <f>SUM(H35:H39)</f>
        <v>273</v>
      </c>
      <c r="I34" s="516"/>
      <c r="J34" s="516">
        <f>SUM(J35:J39)</f>
        <v>92</v>
      </c>
      <c r="K34" s="516"/>
      <c r="L34" s="516">
        <f>SUM(L35:L39)</f>
        <v>47</v>
      </c>
      <c r="M34" s="516"/>
      <c r="N34" s="516">
        <f>SUM(N35:N39)</f>
        <v>134</v>
      </c>
      <c r="O34" s="516"/>
    </row>
    <row r="35" spans="1:15" ht="15" customHeight="1">
      <c r="A35" s="230"/>
      <c r="B35" s="231" t="s">
        <v>55</v>
      </c>
      <c r="C35" s="226">
        <v>1</v>
      </c>
      <c r="D35" s="516">
        <v>19</v>
      </c>
      <c r="E35" s="516"/>
      <c r="F35" s="516">
        <v>90</v>
      </c>
      <c r="G35" s="516"/>
      <c r="H35" s="516">
        <f>SUM(J35:O35)</f>
        <v>73</v>
      </c>
      <c r="I35" s="516"/>
      <c r="J35" s="516">
        <v>23</v>
      </c>
      <c r="K35" s="516"/>
      <c r="L35" s="516">
        <v>11</v>
      </c>
      <c r="M35" s="516"/>
      <c r="N35" s="516">
        <v>39</v>
      </c>
      <c r="O35" s="516"/>
    </row>
    <row r="36" spans="1:15" ht="15" customHeight="1">
      <c r="A36" s="230"/>
      <c r="B36" s="231" t="s">
        <v>57</v>
      </c>
      <c r="C36" s="226">
        <v>1</v>
      </c>
      <c r="D36" s="516">
        <v>21</v>
      </c>
      <c r="E36" s="516"/>
      <c r="F36" s="516">
        <v>90</v>
      </c>
      <c r="G36" s="516"/>
      <c r="H36" s="516">
        <f>SUM(J36:O36)</f>
        <v>105</v>
      </c>
      <c r="I36" s="516"/>
      <c r="J36" s="516">
        <v>32</v>
      </c>
      <c r="K36" s="516"/>
      <c r="L36" s="516">
        <v>24</v>
      </c>
      <c r="M36" s="516"/>
      <c r="N36" s="516">
        <v>49</v>
      </c>
      <c r="O36" s="516"/>
    </row>
    <row r="37" spans="1:15" ht="15" customHeight="1">
      <c r="A37" s="230"/>
      <c r="B37" s="231" t="s">
        <v>60</v>
      </c>
      <c r="C37" s="226">
        <v>1</v>
      </c>
      <c r="D37" s="516">
        <v>11</v>
      </c>
      <c r="E37" s="516"/>
      <c r="F37" s="516">
        <v>40</v>
      </c>
      <c r="G37" s="516"/>
      <c r="H37" s="516">
        <f>SUM(J37:O37)</f>
        <v>29</v>
      </c>
      <c r="I37" s="516"/>
      <c r="J37" s="516">
        <v>9</v>
      </c>
      <c r="K37" s="516"/>
      <c r="L37" s="516">
        <v>3</v>
      </c>
      <c r="M37" s="516"/>
      <c r="N37" s="516">
        <v>17</v>
      </c>
      <c r="O37" s="516"/>
    </row>
    <row r="38" spans="1:15" ht="15" customHeight="1">
      <c r="A38" s="230"/>
      <c r="B38" s="231" t="s">
        <v>59</v>
      </c>
      <c r="C38" s="226">
        <v>1</v>
      </c>
      <c r="D38" s="516">
        <v>12</v>
      </c>
      <c r="E38" s="516"/>
      <c r="F38" s="516">
        <v>50</v>
      </c>
      <c r="G38" s="516"/>
      <c r="H38" s="516">
        <f>SUM(J38:O38)</f>
        <v>42</v>
      </c>
      <c r="I38" s="516"/>
      <c r="J38" s="516">
        <v>15</v>
      </c>
      <c r="K38" s="516"/>
      <c r="L38" s="516">
        <v>6</v>
      </c>
      <c r="M38" s="516"/>
      <c r="N38" s="516">
        <v>21</v>
      </c>
      <c r="O38" s="516"/>
    </row>
    <row r="39" spans="1:15" ht="15" customHeight="1">
      <c r="A39" s="230"/>
      <c r="B39" s="231" t="s">
        <v>152</v>
      </c>
      <c r="C39" s="226">
        <v>1</v>
      </c>
      <c r="D39" s="516">
        <v>11</v>
      </c>
      <c r="E39" s="516"/>
      <c r="F39" s="516">
        <v>30</v>
      </c>
      <c r="G39" s="516"/>
      <c r="H39" s="516">
        <f>SUM(J39:O39)</f>
        <v>24</v>
      </c>
      <c r="I39" s="516"/>
      <c r="J39" s="516">
        <v>13</v>
      </c>
      <c r="K39" s="516"/>
      <c r="L39" s="516">
        <v>3</v>
      </c>
      <c r="M39" s="516"/>
      <c r="N39" s="516">
        <v>8</v>
      </c>
      <c r="O39" s="516"/>
    </row>
    <row r="40" spans="1:15" ht="6.75" customHeight="1" thickBot="1">
      <c r="A40" s="135"/>
      <c r="B40" s="135"/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</row>
    <row r="41" spans="1:15" ht="6.75" customHeight="1" thickTop="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</row>
    <row r="42" spans="1:15">
      <c r="A42" s="133" t="s">
        <v>332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</row>
  </sheetData>
  <mergeCells count="184">
    <mergeCell ref="D39:E39"/>
    <mergeCell ref="F39:G39"/>
    <mergeCell ref="H39:I39"/>
    <mergeCell ref="J39:K39"/>
    <mergeCell ref="L39:M39"/>
    <mergeCell ref="N39:O39"/>
    <mergeCell ref="D38:E38"/>
    <mergeCell ref="F38:G38"/>
    <mergeCell ref="H38:I38"/>
    <mergeCell ref="J38:K38"/>
    <mergeCell ref="L38:M38"/>
    <mergeCell ref="N38:O38"/>
    <mergeCell ref="D37:E37"/>
    <mergeCell ref="F37:G37"/>
    <mergeCell ref="H37:I37"/>
    <mergeCell ref="J37:K37"/>
    <mergeCell ref="L37:M37"/>
    <mergeCell ref="N37:O37"/>
    <mergeCell ref="D36:E36"/>
    <mergeCell ref="F36:G36"/>
    <mergeCell ref="H36:I36"/>
    <mergeCell ref="J36:K36"/>
    <mergeCell ref="L36:M36"/>
    <mergeCell ref="N36:O36"/>
    <mergeCell ref="N34:O34"/>
    <mergeCell ref="D35:E35"/>
    <mergeCell ref="F35:G35"/>
    <mergeCell ref="H35:I35"/>
    <mergeCell ref="J35:K35"/>
    <mergeCell ref="L35:M35"/>
    <mergeCell ref="N35:O35"/>
    <mergeCell ref="A34:B34"/>
    <mergeCell ref="D34:E34"/>
    <mergeCell ref="F34:G34"/>
    <mergeCell ref="H34:I34"/>
    <mergeCell ref="J34:K34"/>
    <mergeCell ref="L34:M34"/>
    <mergeCell ref="D33:E33"/>
    <mergeCell ref="F33:G33"/>
    <mergeCell ref="H33:I33"/>
    <mergeCell ref="J33:K33"/>
    <mergeCell ref="L33:M33"/>
    <mergeCell ref="N33:O33"/>
    <mergeCell ref="D32:E32"/>
    <mergeCell ref="F32:G32"/>
    <mergeCell ref="H32:I32"/>
    <mergeCell ref="J32:K32"/>
    <mergeCell ref="L32:M32"/>
    <mergeCell ref="N32:O32"/>
    <mergeCell ref="D31:E31"/>
    <mergeCell ref="F31:G31"/>
    <mergeCell ref="H31:I31"/>
    <mergeCell ref="J31:K31"/>
    <mergeCell ref="L31:M31"/>
    <mergeCell ref="N31:O31"/>
    <mergeCell ref="D30:E30"/>
    <mergeCell ref="F30:G30"/>
    <mergeCell ref="H30:I30"/>
    <mergeCell ref="J30:K30"/>
    <mergeCell ref="L30:M30"/>
    <mergeCell ref="N30:O30"/>
    <mergeCell ref="D29:E29"/>
    <mergeCell ref="F29:G29"/>
    <mergeCell ref="H29:I29"/>
    <mergeCell ref="J29:K29"/>
    <mergeCell ref="L29:M29"/>
    <mergeCell ref="N29:O29"/>
    <mergeCell ref="N27:O27"/>
    <mergeCell ref="D28:E28"/>
    <mergeCell ref="F28:G28"/>
    <mergeCell ref="H28:I28"/>
    <mergeCell ref="J28:K28"/>
    <mergeCell ref="L28:M28"/>
    <mergeCell ref="N28:O28"/>
    <mergeCell ref="A27:B27"/>
    <mergeCell ref="D27:E27"/>
    <mergeCell ref="F27:G27"/>
    <mergeCell ref="H27:I27"/>
    <mergeCell ref="J27:K27"/>
    <mergeCell ref="L27:M27"/>
    <mergeCell ref="D26:E26"/>
    <mergeCell ref="F26:G26"/>
    <mergeCell ref="H26:I26"/>
    <mergeCell ref="J26:K26"/>
    <mergeCell ref="L26:M26"/>
    <mergeCell ref="N26:O26"/>
    <mergeCell ref="D24:E24"/>
    <mergeCell ref="F24:G24"/>
    <mergeCell ref="H24:I24"/>
    <mergeCell ref="J24:K24"/>
    <mergeCell ref="L24:M24"/>
    <mergeCell ref="N24:O24"/>
    <mergeCell ref="D23:E23"/>
    <mergeCell ref="F23:G23"/>
    <mergeCell ref="H23:I23"/>
    <mergeCell ref="J23:K23"/>
    <mergeCell ref="L23:M23"/>
    <mergeCell ref="N23:O23"/>
    <mergeCell ref="D25:E25"/>
    <mergeCell ref="F25:G25"/>
    <mergeCell ref="H25:I25"/>
    <mergeCell ref="J25:K25"/>
    <mergeCell ref="D22:E22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L21:M21"/>
    <mergeCell ref="N21:O21"/>
    <mergeCell ref="D20:E20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  <mergeCell ref="D18:E18"/>
    <mergeCell ref="F18:G18"/>
    <mergeCell ref="H18:I18"/>
    <mergeCell ref="J18:K18"/>
    <mergeCell ref="L18:M18"/>
    <mergeCell ref="N18:O18"/>
    <mergeCell ref="D17:E17"/>
    <mergeCell ref="F17:G17"/>
    <mergeCell ref="H17:I17"/>
    <mergeCell ref="J17:K17"/>
    <mergeCell ref="L17:M17"/>
    <mergeCell ref="N17:O17"/>
    <mergeCell ref="D16:E16"/>
    <mergeCell ref="F16:G16"/>
    <mergeCell ref="H16:I16"/>
    <mergeCell ref="J16:K16"/>
    <mergeCell ref="L16:M16"/>
    <mergeCell ref="N16:O16"/>
    <mergeCell ref="D15:E15"/>
    <mergeCell ref="F15:G15"/>
    <mergeCell ref="H15:I15"/>
    <mergeCell ref="J15:K15"/>
    <mergeCell ref="L15:M15"/>
    <mergeCell ref="N15:O15"/>
    <mergeCell ref="D14:E14"/>
    <mergeCell ref="F14:G14"/>
    <mergeCell ref="H14:I14"/>
    <mergeCell ref="J14:K14"/>
    <mergeCell ref="L14:M14"/>
    <mergeCell ref="N14:O14"/>
    <mergeCell ref="D13:E13"/>
    <mergeCell ref="F13:G13"/>
    <mergeCell ref="H13:I13"/>
    <mergeCell ref="J13:K13"/>
    <mergeCell ref="L13:M13"/>
    <mergeCell ref="N13:O13"/>
    <mergeCell ref="D12:E12"/>
    <mergeCell ref="F12:G12"/>
    <mergeCell ref="H12:I12"/>
    <mergeCell ref="J12:K12"/>
    <mergeCell ref="L12:M12"/>
    <mergeCell ref="N12:O12"/>
    <mergeCell ref="D11:E11"/>
    <mergeCell ref="F11:G11"/>
    <mergeCell ref="H11:I11"/>
    <mergeCell ref="J11:K11"/>
    <mergeCell ref="L11:M11"/>
    <mergeCell ref="N11:O11"/>
    <mergeCell ref="A8:B8"/>
    <mergeCell ref="D8:E8"/>
    <mergeCell ref="F8:O8"/>
    <mergeCell ref="A9:B9"/>
    <mergeCell ref="D9:E9"/>
    <mergeCell ref="F9:G9"/>
    <mergeCell ref="H9:I9"/>
    <mergeCell ref="J9:K9"/>
    <mergeCell ref="L9:M9"/>
    <mergeCell ref="N9:O9"/>
  </mergeCells>
  <phoneticPr fontId="3"/>
  <pageMargins left="0.70866141732283472" right="0.70866141732283472" top="0.74803149606299213" bottom="0.74803149606299213" header="0.31496062992125984" footer="0.31496062992125984"/>
  <pageSetup paperSize="9" scale="115" orientation="portrait" r:id="rId1"/>
  <ignoredErrors>
    <ignoredError sqref="H1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4"/>
  <sheetViews>
    <sheetView view="pageBreakPreview" zoomScaleNormal="100" zoomScaleSheetLayoutView="100" workbookViewId="0">
      <selection activeCell="L48" sqref="L48"/>
    </sheetView>
  </sheetViews>
  <sheetFormatPr defaultRowHeight="13.5"/>
  <cols>
    <col min="1" max="2" width="3.125" customWidth="1"/>
    <col min="3" max="3" width="2.5" customWidth="1"/>
    <col min="4" max="4" width="4" customWidth="1"/>
    <col min="5" max="7" width="3.125" customWidth="1"/>
    <col min="8" max="28" width="4.375" customWidth="1"/>
    <col min="29" max="30" width="3" customWidth="1"/>
  </cols>
  <sheetData>
    <row r="1" spans="1:32" ht="17.25">
      <c r="A1" s="142" t="s">
        <v>153</v>
      </c>
      <c r="B1" s="25"/>
      <c r="C1" s="25"/>
      <c r="D1" s="25"/>
      <c r="E1" s="25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2" ht="17.25">
      <c r="A3" s="143" t="s">
        <v>154</v>
      </c>
      <c r="B3" s="84"/>
      <c r="C3" s="85"/>
      <c r="D3" s="85"/>
      <c r="E3" s="85"/>
      <c r="F3" s="85"/>
      <c r="G3" s="85"/>
      <c r="H3" s="85"/>
      <c r="I3" s="85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5"/>
      <c r="AA3" s="25"/>
      <c r="AB3" s="121" t="s">
        <v>295</v>
      </c>
    </row>
    <row r="4" spans="1:32" ht="6.7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D4" s="5"/>
      <c r="AE4" s="5"/>
    </row>
    <row r="5" spans="1:32" ht="13.5" customHeight="1" thickTop="1">
      <c r="A5" s="409" t="s">
        <v>2</v>
      </c>
      <c r="B5" s="410"/>
      <c r="C5" s="544" t="s">
        <v>8</v>
      </c>
      <c r="D5" s="545"/>
      <c r="E5" s="544" t="s">
        <v>158</v>
      </c>
      <c r="F5" s="545"/>
      <c r="G5" s="548" t="s">
        <v>155</v>
      </c>
      <c r="H5" s="549"/>
      <c r="I5" s="550" t="s">
        <v>157</v>
      </c>
      <c r="J5" s="511"/>
      <c r="K5" s="551" t="s">
        <v>156</v>
      </c>
      <c r="L5" s="552"/>
      <c r="M5" s="548" t="s">
        <v>269</v>
      </c>
      <c r="N5" s="561"/>
      <c r="O5" s="551" t="s">
        <v>271</v>
      </c>
      <c r="P5" s="561"/>
      <c r="Q5" s="544" t="s">
        <v>272</v>
      </c>
      <c r="R5" s="562"/>
      <c r="S5" s="561"/>
      <c r="T5" s="563" t="s">
        <v>274</v>
      </c>
      <c r="U5" s="564"/>
      <c r="V5" s="544" t="s">
        <v>275</v>
      </c>
      <c r="W5" s="567"/>
      <c r="X5" s="544" t="s">
        <v>277</v>
      </c>
      <c r="Y5" s="567"/>
      <c r="Z5" s="548" t="s">
        <v>278</v>
      </c>
      <c r="AA5" s="553"/>
      <c r="AB5" s="553"/>
      <c r="AC5" s="5"/>
      <c r="AD5" s="5"/>
      <c r="AE5" s="5"/>
      <c r="AF5" s="5"/>
    </row>
    <row r="6" spans="1:32" ht="13.5" customHeight="1">
      <c r="A6" s="411"/>
      <c r="B6" s="397"/>
      <c r="C6" s="546"/>
      <c r="D6" s="547"/>
      <c r="E6" s="546"/>
      <c r="F6" s="547"/>
      <c r="G6" s="390" t="s">
        <v>159</v>
      </c>
      <c r="H6" s="512"/>
      <c r="I6" s="390"/>
      <c r="J6" s="512"/>
      <c r="K6" s="554" t="s">
        <v>160</v>
      </c>
      <c r="L6" s="555"/>
      <c r="M6" s="556" t="s">
        <v>270</v>
      </c>
      <c r="N6" s="557"/>
      <c r="O6" s="556" t="s">
        <v>270</v>
      </c>
      <c r="P6" s="557"/>
      <c r="Q6" s="546" t="s">
        <v>273</v>
      </c>
      <c r="R6" s="558"/>
      <c r="S6" s="557"/>
      <c r="T6" s="565"/>
      <c r="U6" s="566"/>
      <c r="V6" s="546" t="s">
        <v>276</v>
      </c>
      <c r="W6" s="559"/>
      <c r="X6" s="568"/>
      <c r="Y6" s="559"/>
      <c r="Z6" s="556" t="s">
        <v>279</v>
      </c>
      <c r="AA6" s="560"/>
      <c r="AB6" s="560"/>
      <c r="AC6" s="5"/>
      <c r="AD6" s="5"/>
      <c r="AE6" s="5"/>
      <c r="AF6" s="5"/>
    </row>
    <row r="7" spans="1:32" ht="5.25" customHeight="1">
      <c r="A7" s="1"/>
      <c r="B7" s="1"/>
      <c r="C7" s="2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5"/>
      <c r="AB7" s="15"/>
      <c r="AC7" s="5"/>
      <c r="AD7" s="5"/>
      <c r="AE7" s="5"/>
    </row>
    <row r="8" spans="1:32" ht="20.100000000000001" customHeight="1">
      <c r="A8" s="1" t="s">
        <v>327</v>
      </c>
      <c r="B8" s="1">
        <v>19</v>
      </c>
      <c r="C8" s="537">
        <f t="shared" ref="C8:C17" si="0">SUM(E8:AB8)</f>
        <v>304</v>
      </c>
      <c r="D8" s="538"/>
      <c r="E8" s="499" t="s">
        <v>313</v>
      </c>
      <c r="F8" s="499"/>
      <c r="G8" s="499">
        <v>75</v>
      </c>
      <c r="H8" s="499"/>
      <c r="I8" s="499">
        <v>2</v>
      </c>
      <c r="J8" s="499"/>
      <c r="K8" s="499" t="s">
        <v>313</v>
      </c>
      <c r="L8" s="541"/>
      <c r="M8" s="542">
        <v>49</v>
      </c>
      <c r="N8" s="543"/>
      <c r="O8" s="499">
        <v>26</v>
      </c>
      <c r="P8" s="540"/>
      <c r="Q8" s="499">
        <v>32</v>
      </c>
      <c r="R8" s="540"/>
      <c r="S8" s="540"/>
      <c r="T8" s="499">
        <v>18</v>
      </c>
      <c r="U8" s="541"/>
      <c r="V8" s="499">
        <v>13</v>
      </c>
      <c r="W8" s="541"/>
      <c r="X8" s="499">
        <v>10</v>
      </c>
      <c r="Y8" s="541"/>
      <c r="Z8" s="499">
        <v>79</v>
      </c>
      <c r="AA8" s="541"/>
      <c r="AB8" s="541"/>
    </row>
    <row r="9" spans="1:32" ht="20.100000000000001" customHeight="1">
      <c r="A9" s="1"/>
      <c r="B9" s="1">
        <v>20</v>
      </c>
      <c r="C9" s="537">
        <f t="shared" si="0"/>
        <v>296</v>
      </c>
      <c r="D9" s="538"/>
      <c r="E9" s="499" t="s">
        <v>313</v>
      </c>
      <c r="F9" s="499"/>
      <c r="G9" s="499">
        <v>78</v>
      </c>
      <c r="H9" s="499"/>
      <c r="I9" s="499">
        <v>2</v>
      </c>
      <c r="J9" s="499"/>
      <c r="K9" s="499">
        <v>1</v>
      </c>
      <c r="L9" s="541"/>
      <c r="M9" s="542">
        <v>43</v>
      </c>
      <c r="N9" s="543"/>
      <c r="O9" s="499">
        <v>32</v>
      </c>
      <c r="P9" s="540"/>
      <c r="Q9" s="499">
        <v>39</v>
      </c>
      <c r="R9" s="540"/>
      <c r="S9" s="540"/>
      <c r="T9" s="499">
        <v>11</v>
      </c>
      <c r="U9" s="541"/>
      <c r="V9" s="499">
        <v>8</v>
      </c>
      <c r="W9" s="541"/>
      <c r="X9" s="499">
        <v>11</v>
      </c>
      <c r="Y9" s="541"/>
      <c r="Z9" s="499">
        <v>71</v>
      </c>
      <c r="AA9" s="541"/>
      <c r="AB9" s="541"/>
    </row>
    <row r="10" spans="1:32" ht="20.100000000000001" customHeight="1">
      <c r="A10" s="1"/>
      <c r="B10" s="1">
        <v>21</v>
      </c>
      <c r="C10" s="537">
        <f t="shared" si="0"/>
        <v>319</v>
      </c>
      <c r="D10" s="538"/>
      <c r="E10" s="497">
        <v>1</v>
      </c>
      <c r="F10" s="497"/>
      <c r="G10" s="497">
        <v>79</v>
      </c>
      <c r="H10" s="497"/>
      <c r="I10" s="497">
        <v>6</v>
      </c>
      <c r="J10" s="497"/>
      <c r="K10" s="497" t="s">
        <v>313</v>
      </c>
      <c r="L10" s="455"/>
      <c r="M10" s="497">
        <v>65</v>
      </c>
      <c r="N10" s="455"/>
      <c r="O10" s="497">
        <v>40</v>
      </c>
      <c r="P10" s="455"/>
      <c r="Q10" s="497">
        <v>33</v>
      </c>
      <c r="R10" s="455"/>
      <c r="S10" s="455"/>
      <c r="T10" s="516">
        <v>15</v>
      </c>
      <c r="U10" s="516"/>
      <c r="V10" s="516">
        <v>4</v>
      </c>
      <c r="W10" s="516"/>
      <c r="X10" s="516">
        <v>8</v>
      </c>
      <c r="Y10" s="516"/>
      <c r="Z10" s="497">
        <v>68</v>
      </c>
      <c r="AA10" s="497"/>
      <c r="AB10" s="497"/>
    </row>
    <row r="11" spans="1:32" ht="20.100000000000001" customHeight="1">
      <c r="A11" s="1"/>
      <c r="B11" s="1">
        <v>22</v>
      </c>
      <c r="C11" s="537">
        <f t="shared" si="0"/>
        <v>324</v>
      </c>
      <c r="D11" s="538"/>
      <c r="E11" s="497">
        <v>1</v>
      </c>
      <c r="F11" s="497"/>
      <c r="G11" s="497">
        <v>89</v>
      </c>
      <c r="H11" s="497"/>
      <c r="I11" s="497">
        <v>8</v>
      </c>
      <c r="J11" s="497"/>
      <c r="K11" s="497">
        <v>1</v>
      </c>
      <c r="L11" s="455"/>
      <c r="M11" s="497">
        <v>62</v>
      </c>
      <c r="N11" s="455"/>
      <c r="O11" s="497">
        <v>33</v>
      </c>
      <c r="P11" s="455"/>
      <c r="Q11" s="497">
        <v>38</v>
      </c>
      <c r="R11" s="455"/>
      <c r="S11" s="455"/>
      <c r="T11" s="516">
        <v>26</v>
      </c>
      <c r="U11" s="516"/>
      <c r="V11" s="516">
        <v>8</v>
      </c>
      <c r="W11" s="516"/>
      <c r="X11" s="516">
        <v>7</v>
      </c>
      <c r="Y11" s="516"/>
      <c r="Z11" s="497">
        <v>51</v>
      </c>
      <c r="AA11" s="497"/>
      <c r="AB11" s="497"/>
    </row>
    <row r="12" spans="1:32" ht="20.100000000000001" customHeight="1">
      <c r="A12" s="1"/>
      <c r="B12" s="1">
        <v>23</v>
      </c>
      <c r="C12" s="537">
        <f t="shared" si="0"/>
        <v>1996</v>
      </c>
      <c r="D12" s="538"/>
      <c r="E12" s="497" t="s">
        <v>313</v>
      </c>
      <c r="F12" s="497"/>
      <c r="G12" s="497">
        <v>71</v>
      </c>
      <c r="H12" s="497"/>
      <c r="I12" s="497">
        <v>3</v>
      </c>
      <c r="J12" s="497"/>
      <c r="K12" s="497" t="s">
        <v>313</v>
      </c>
      <c r="L12" s="455"/>
      <c r="M12" s="497">
        <v>49</v>
      </c>
      <c r="N12" s="455"/>
      <c r="O12" s="497">
        <v>56</v>
      </c>
      <c r="P12" s="455"/>
      <c r="Q12" s="497">
        <v>27</v>
      </c>
      <c r="R12" s="455"/>
      <c r="S12" s="455"/>
      <c r="T12" s="516">
        <v>18</v>
      </c>
      <c r="U12" s="516"/>
      <c r="V12" s="516">
        <v>1678</v>
      </c>
      <c r="W12" s="516"/>
      <c r="X12" s="516">
        <v>7</v>
      </c>
      <c r="Y12" s="516"/>
      <c r="Z12" s="497">
        <v>87</v>
      </c>
      <c r="AA12" s="497"/>
      <c r="AB12" s="497"/>
    </row>
    <row r="13" spans="1:32" ht="20.100000000000001" customHeight="1">
      <c r="A13" s="1"/>
      <c r="B13" s="1">
        <v>24</v>
      </c>
      <c r="C13" s="255">
        <f t="shared" si="0"/>
        <v>278</v>
      </c>
      <c r="D13" s="253"/>
      <c r="E13" s="497" t="s">
        <v>313</v>
      </c>
      <c r="F13" s="497"/>
      <c r="G13" s="497">
        <v>84</v>
      </c>
      <c r="H13" s="497"/>
      <c r="I13" s="497">
        <v>3</v>
      </c>
      <c r="J13" s="497"/>
      <c r="K13" s="497" t="s">
        <v>313</v>
      </c>
      <c r="L13" s="455"/>
      <c r="M13" s="497">
        <v>46</v>
      </c>
      <c r="N13" s="455"/>
      <c r="O13" s="497">
        <v>31</v>
      </c>
      <c r="P13" s="455"/>
      <c r="Q13" s="497">
        <v>34</v>
      </c>
      <c r="R13" s="455"/>
      <c r="S13" s="455"/>
      <c r="T13" s="516">
        <v>11</v>
      </c>
      <c r="U13" s="516"/>
      <c r="V13" s="539">
        <v>8</v>
      </c>
      <c r="W13" s="539"/>
      <c r="X13" s="516">
        <v>2</v>
      </c>
      <c r="Y13" s="516"/>
      <c r="Z13" s="497">
        <v>59</v>
      </c>
      <c r="AA13" s="497"/>
      <c r="AB13" s="497"/>
    </row>
    <row r="14" spans="1:32" ht="20.100000000000001" customHeight="1">
      <c r="A14" s="1"/>
      <c r="B14" s="1">
        <v>25</v>
      </c>
      <c r="C14" s="537">
        <f t="shared" si="0"/>
        <v>282</v>
      </c>
      <c r="D14" s="538"/>
      <c r="E14" s="497" t="s">
        <v>313</v>
      </c>
      <c r="F14" s="497"/>
      <c r="G14" s="497">
        <v>91</v>
      </c>
      <c r="H14" s="497"/>
      <c r="I14" s="497">
        <v>5</v>
      </c>
      <c r="J14" s="497"/>
      <c r="K14" s="497">
        <v>2</v>
      </c>
      <c r="L14" s="455"/>
      <c r="M14" s="497">
        <v>42</v>
      </c>
      <c r="N14" s="455"/>
      <c r="O14" s="497">
        <v>29</v>
      </c>
      <c r="P14" s="455"/>
      <c r="Q14" s="497">
        <v>24</v>
      </c>
      <c r="R14" s="455"/>
      <c r="S14" s="455"/>
      <c r="T14" s="516">
        <v>29</v>
      </c>
      <c r="U14" s="516"/>
      <c r="V14" s="516">
        <v>6</v>
      </c>
      <c r="W14" s="516"/>
      <c r="X14" s="516">
        <v>2</v>
      </c>
      <c r="Y14" s="516"/>
      <c r="Z14" s="497">
        <v>52</v>
      </c>
      <c r="AA14" s="497"/>
      <c r="AB14" s="497"/>
    </row>
    <row r="15" spans="1:32" ht="20.100000000000001" customHeight="1">
      <c r="A15" s="1"/>
      <c r="B15" s="1">
        <v>26</v>
      </c>
      <c r="C15" s="537">
        <f t="shared" si="0"/>
        <v>290</v>
      </c>
      <c r="D15" s="538"/>
      <c r="E15" s="497" t="s">
        <v>313</v>
      </c>
      <c r="F15" s="497"/>
      <c r="G15" s="497">
        <v>91</v>
      </c>
      <c r="H15" s="497"/>
      <c r="I15" s="497">
        <v>3</v>
      </c>
      <c r="J15" s="497"/>
      <c r="K15" s="497">
        <v>1</v>
      </c>
      <c r="L15" s="455"/>
      <c r="M15" s="497">
        <v>40</v>
      </c>
      <c r="N15" s="455"/>
      <c r="O15" s="497">
        <v>35</v>
      </c>
      <c r="P15" s="455"/>
      <c r="Q15" s="497">
        <v>21</v>
      </c>
      <c r="R15" s="455"/>
      <c r="S15" s="455"/>
      <c r="T15" s="516">
        <v>27</v>
      </c>
      <c r="U15" s="516"/>
      <c r="V15" s="516">
        <v>11</v>
      </c>
      <c r="W15" s="516"/>
      <c r="X15" s="516">
        <v>4</v>
      </c>
      <c r="Y15" s="516"/>
      <c r="Z15" s="497">
        <v>57</v>
      </c>
      <c r="AA15" s="497"/>
      <c r="AB15" s="497"/>
    </row>
    <row r="16" spans="1:32" ht="20.100000000000001" customHeight="1">
      <c r="A16" s="1"/>
      <c r="B16" s="1">
        <v>27</v>
      </c>
      <c r="C16" s="537">
        <f t="shared" si="0"/>
        <v>289</v>
      </c>
      <c r="D16" s="538"/>
      <c r="E16" s="497" t="s">
        <v>313</v>
      </c>
      <c r="F16" s="497"/>
      <c r="G16" s="497">
        <v>71</v>
      </c>
      <c r="H16" s="497"/>
      <c r="I16" s="497">
        <v>3</v>
      </c>
      <c r="J16" s="497"/>
      <c r="K16" s="497">
        <v>3</v>
      </c>
      <c r="L16" s="455"/>
      <c r="M16" s="497">
        <v>62</v>
      </c>
      <c r="N16" s="455"/>
      <c r="O16" s="497">
        <v>30</v>
      </c>
      <c r="P16" s="455"/>
      <c r="Q16" s="497">
        <v>26</v>
      </c>
      <c r="R16" s="455"/>
      <c r="S16" s="455"/>
      <c r="T16" s="516">
        <v>24</v>
      </c>
      <c r="U16" s="516"/>
      <c r="V16" s="516">
        <v>13</v>
      </c>
      <c r="W16" s="516"/>
      <c r="X16" s="516">
        <v>3</v>
      </c>
      <c r="Y16" s="516"/>
      <c r="Z16" s="497">
        <v>54</v>
      </c>
      <c r="AA16" s="497"/>
      <c r="AB16" s="497"/>
      <c r="AC16" s="5"/>
      <c r="AD16" s="5"/>
      <c r="AE16" s="5"/>
      <c r="AF16" s="5"/>
    </row>
    <row r="17" spans="1:32" s="151" customFormat="1" ht="20.100000000000001" customHeight="1">
      <c r="A17" s="41"/>
      <c r="B17" s="41">
        <v>28</v>
      </c>
      <c r="C17" s="537">
        <f t="shared" si="0"/>
        <v>305</v>
      </c>
      <c r="D17" s="538"/>
      <c r="E17" s="497"/>
      <c r="F17" s="497"/>
      <c r="G17" s="497">
        <v>77</v>
      </c>
      <c r="H17" s="497"/>
      <c r="I17" s="497">
        <v>2</v>
      </c>
      <c r="J17" s="497"/>
      <c r="K17" s="497" t="s">
        <v>313</v>
      </c>
      <c r="L17" s="455"/>
      <c r="M17" s="497">
        <v>62</v>
      </c>
      <c r="N17" s="497"/>
      <c r="O17" s="497">
        <v>25</v>
      </c>
      <c r="P17" s="497"/>
      <c r="Q17" s="497">
        <v>21</v>
      </c>
      <c r="R17" s="497"/>
      <c r="S17" s="497"/>
      <c r="T17" s="516">
        <v>21</v>
      </c>
      <c r="U17" s="516"/>
      <c r="V17" s="516">
        <v>13</v>
      </c>
      <c r="W17" s="516"/>
      <c r="X17" s="516">
        <v>6</v>
      </c>
      <c r="Y17" s="516"/>
      <c r="Z17" s="497">
        <v>78</v>
      </c>
      <c r="AA17" s="497"/>
      <c r="AB17" s="497"/>
      <c r="AC17" s="152"/>
      <c r="AD17" s="152"/>
      <c r="AE17" s="152"/>
      <c r="AF17" s="152"/>
    </row>
    <row r="18" spans="1:32" s="236" customFormat="1" ht="20.100000000000001" customHeight="1">
      <c r="A18" s="233"/>
      <c r="B18" s="233">
        <v>29</v>
      </c>
      <c r="C18" s="232"/>
      <c r="D18" s="234">
        <v>295</v>
      </c>
      <c r="E18" s="175"/>
      <c r="F18" s="175" t="s">
        <v>338</v>
      </c>
      <c r="G18" s="175"/>
      <c r="H18" s="175">
        <v>77</v>
      </c>
      <c r="I18" s="175"/>
      <c r="J18" s="175">
        <v>1</v>
      </c>
      <c r="K18" s="175"/>
      <c r="L18" s="175">
        <v>5</v>
      </c>
      <c r="M18" s="175"/>
      <c r="N18" s="175">
        <v>51</v>
      </c>
      <c r="O18" s="175"/>
      <c r="P18" s="175">
        <v>32</v>
      </c>
      <c r="Q18" s="175"/>
      <c r="R18" s="175"/>
      <c r="S18" s="175">
        <v>15</v>
      </c>
      <c r="T18" s="175"/>
      <c r="U18" s="175">
        <v>27</v>
      </c>
      <c r="V18" s="175"/>
      <c r="W18" s="175">
        <v>9</v>
      </c>
      <c r="X18" s="175"/>
      <c r="Y18" s="175">
        <v>4</v>
      </c>
      <c r="Z18" s="175"/>
      <c r="AA18" s="175"/>
      <c r="AB18" s="175">
        <v>74</v>
      </c>
      <c r="AC18" s="235"/>
      <c r="AD18" s="235"/>
      <c r="AE18" s="235"/>
      <c r="AF18" s="235"/>
    </row>
    <row r="19" spans="1:32" ht="5.25" customHeight="1" thickBot="1">
      <c r="A19" s="4"/>
      <c r="B19" s="4"/>
      <c r="C19" s="1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5"/>
      <c r="AD19" s="5"/>
      <c r="AE19" s="5"/>
      <c r="AF19" s="5"/>
    </row>
    <row r="20" spans="1:32" ht="4.5" customHeight="1" thickTop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5"/>
      <c r="AD20" s="5"/>
      <c r="AE20" s="5"/>
      <c r="AF20" s="5"/>
    </row>
    <row r="21" spans="1:32">
      <c r="A21" s="1" t="s">
        <v>161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"/>
      <c r="AD21" s="5"/>
      <c r="AE21" s="5"/>
      <c r="AF21" s="5"/>
    </row>
    <row r="22" spans="1:3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5"/>
      <c r="AD22" s="5"/>
      <c r="AE22" s="5"/>
      <c r="AF22" s="5"/>
    </row>
    <row r="23" spans="1:32" ht="17.25">
      <c r="A23" s="144" t="s">
        <v>162</v>
      </c>
      <c r="B23" s="8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5"/>
      <c r="AA23" s="25"/>
      <c r="AB23" s="121" t="s">
        <v>295</v>
      </c>
      <c r="AC23" s="5"/>
      <c r="AD23" s="5"/>
      <c r="AE23" s="5"/>
      <c r="AF23" s="5"/>
    </row>
    <row r="24" spans="1:32" ht="6.75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5"/>
      <c r="AD24" s="5"/>
      <c r="AE24" s="5"/>
      <c r="AF24" s="5"/>
    </row>
    <row r="25" spans="1:32" ht="90.75" customHeight="1" thickTop="1">
      <c r="A25" s="529" t="s">
        <v>2</v>
      </c>
      <c r="B25" s="530"/>
      <c r="C25" s="531" t="s">
        <v>8</v>
      </c>
      <c r="D25" s="531"/>
      <c r="E25" s="531"/>
      <c r="F25" s="532"/>
      <c r="G25" s="122"/>
      <c r="H25" s="123" t="s">
        <v>297</v>
      </c>
      <c r="I25" s="123" t="s">
        <v>298</v>
      </c>
      <c r="J25" s="533" t="s">
        <v>260</v>
      </c>
      <c r="K25" s="534"/>
      <c r="L25" s="124" t="s">
        <v>299</v>
      </c>
      <c r="M25" s="124" t="s">
        <v>300</v>
      </c>
      <c r="N25" s="125" t="s">
        <v>301</v>
      </c>
      <c r="O25" s="125" t="s">
        <v>302</v>
      </c>
      <c r="P25" s="126" t="s">
        <v>303</v>
      </c>
      <c r="Q25" s="126" t="s">
        <v>304</v>
      </c>
      <c r="R25" s="533" t="s">
        <v>261</v>
      </c>
      <c r="S25" s="534"/>
      <c r="T25" s="125" t="s">
        <v>305</v>
      </c>
      <c r="U25" s="125" t="s">
        <v>306</v>
      </c>
      <c r="V25" s="125" t="s">
        <v>307</v>
      </c>
      <c r="W25" s="125" t="s">
        <v>258</v>
      </c>
      <c r="X25" s="127" t="s">
        <v>259</v>
      </c>
      <c r="Y25" s="535" t="s">
        <v>308</v>
      </c>
      <c r="Z25" s="535"/>
      <c r="AA25" s="536" t="s">
        <v>309</v>
      </c>
      <c r="AB25" s="533"/>
      <c r="AC25" s="5"/>
      <c r="AD25" s="5"/>
      <c r="AE25" s="5"/>
      <c r="AF25" s="5"/>
    </row>
    <row r="26" spans="1:32" ht="6.75" customHeight="1">
      <c r="A26" s="1"/>
      <c r="B26" s="1"/>
      <c r="C26" s="71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</row>
    <row r="27" spans="1:32" ht="20.100000000000001" customHeight="1">
      <c r="A27" s="1" t="s">
        <v>327</v>
      </c>
      <c r="B27" s="1">
        <v>25</v>
      </c>
      <c r="C27" s="255">
        <f t="shared" ref="C27:C31" si="1">SUM(G27:AB27)</f>
        <v>3984</v>
      </c>
      <c r="D27" s="253"/>
      <c r="E27" s="253"/>
      <c r="F27" s="253"/>
      <c r="G27" s="77"/>
      <c r="H27" s="77">
        <v>128</v>
      </c>
      <c r="I27" s="77">
        <v>184</v>
      </c>
      <c r="J27" s="292">
        <v>271</v>
      </c>
      <c r="K27" s="292"/>
      <c r="L27" s="77">
        <v>213</v>
      </c>
      <c r="M27" s="77">
        <v>544</v>
      </c>
      <c r="N27" s="77">
        <v>118</v>
      </c>
      <c r="O27" s="77">
        <v>120</v>
      </c>
      <c r="P27" s="77">
        <v>127</v>
      </c>
      <c r="Q27" s="77">
        <v>562</v>
      </c>
      <c r="R27" s="292">
        <v>586</v>
      </c>
      <c r="S27" s="292"/>
      <c r="T27" s="77">
        <v>586</v>
      </c>
      <c r="U27" s="77">
        <v>125</v>
      </c>
      <c r="V27" s="77">
        <v>413</v>
      </c>
      <c r="W27" s="146" t="s">
        <v>262</v>
      </c>
      <c r="X27" s="146" t="s">
        <v>262</v>
      </c>
      <c r="Y27" s="292">
        <v>5</v>
      </c>
      <c r="Z27" s="292"/>
      <c r="AA27" s="292">
        <v>2</v>
      </c>
      <c r="AB27" s="292"/>
    </row>
    <row r="28" spans="1:32" ht="20.100000000000001" customHeight="1">
      <c r="A28" s="1"/>
      <c r="B28" s="1">
        <v>26</v>
      </c>
      <c r="C28" s="255">
        <f t="shared" si="1"/>
        <v>2725</v>
      </c>
      <c r="D28" s="253"/>
      <c r="E28" s="253"/>
      <c r="F28" s="253"/>
      <c r="G28" s="77"/>
      <c r="H28" s="77">
        <v>3</v>
      </c>
      <c r="I28" s="77">
        <v>11</v>
      </c>
      <c r="J28" s="292">
        <v>167</v>
      </c>
      <c r="K28" s="292"/>
      <c r="L28" s="77">
        <v>234</v>
      </c>
      <c r="M28" s="77">
        <v>138</v>
      </c>
      <c r="N28" s="77">
        <v>144</v>
      </c>
      <c r="O28" s="77">
        <v>103</v>
      </c>
      <c r="P28" s="77">
        <v>127</v>
      </c>
      <c r="Q28" s="77">
        <v>113</v>
      </c>
      <c r="R28" s="292">
        <v>459</v>
      </c>
      <c r="S28" s="292"/>
      <c r="T28" s="77">
        <v>468</v>
      </c>
      <c r="U28" s="77">
        <v>321</v>
      </c>
      <c r="V28" s="77">
        <v>114</v>
      </c>
      <c r="W28" s="77">
        <v>321</v>
      </c>
      <c r="X28" s="146" t="s">
        <v>262</v>
      </c>
      <c r="Y28" s="292">
        <v>0</v>
      </c>
      <c r="Z28" s="292"/>
      <c r="AA28" s="292">
        <v>2</v>
      </c>
      <c r="AB28" s="292"/>
    </row>
    <row r="29" spans="1:32" ht="20.100000000000001" customHeight="1">
      <c r="A29" s="1"/>
      <c r="B29" s="1">
        <v>27</v>
      </c>
      <c r="C29" s="255">
        <f t="shared" si="1"/>
        <v>3832</v>
      </c>
      <c r="D29" s="253"/>
      <c r="E29" s="253"/>
      <c r="F29" s="253"/>
      <c r="G29" s="77"/>
      <c r="H29" s="77">
        <v>0</v>
      </c>
      <c r="I29" s="77">
        <v>1</v>
      </c>
      <c r="J29" s="292">
        <v>180</v>
      </c>
      <c r="K29" s="292"/>
      <c r="L29" s="77">
        <v>325</v>
      </c>
      <c r="M29" s="77">
        <v>112</v>
      </c>
      <c r="N29" s="128">
        <v>1113</v>
      </c>
      <c r="O29" s="77">
        <v>118</v>
      </c>
      <c r="P29" s="77">
        <v>106</v>
      </c>
      <c r="Q29" s="77">
        <v>129</v>
      </c>
      <c r="R29" s="292">
        <v>480</v>
      </c>
      <c r="S29" s="292"/>
      <c r="T29" s="77">
        <v>487</v>
      </c>
      <c r="U29" s="77">
        <v>377</v>
      </c>
      <c r="V29" s="77">
        <v>92</v>
      </c>
      <c r="W29" s="77">
        <v>294</v>
      </c>
      <c r="X29" s="77">
        <v>18</v>
      </c>
      <c r="Y29" s="292">
        <v>0</v>
      </c>
      <c r="Z29" s="292"/>
      <c r="AA29" s="292">
        <v>0</v>
      </c>
      <c r="AB29" s="292"/>
    </row>
    <row r="30" spans="1:32" ht="20.100000000000001" customHeight="1">
      <c r="A30" s="1"/>
      <c r="B30" s="1">
        <v>28</v>
      </c>
      <c r="C30" s="255">
        <f t="shared" si="1"/>
        <v>2549</v>
      </c>
      <c r="D30" s="253"/>
      <c r="E30" s="253"/>
      <c r="F30" s="253"/>
      <c r="G30" s="77"/>
      <c r="H30" s="146" t="s">
        <v>262</v>
      </c>
      <c r="I30" s="146" t="s">
        <v>262</v>
      </c>
      <c r="J30" s="292">
        <v>144</v>
      </c>
      <c r="K30" s="292"/>
      <c r="L30" s="77">
        <v>204</v>
      </c>
      <c r="M30" s="77">
        <v>90</v>
      </c>
      <c r="N30" s="77">
        <v>118</v>
      </c>
      <c r="O30" s="77">
        <v>111</v>
      </c>
      <c r="P30" s="77">
        <v>110</v>
      </c>
      <c r="Q30" s="77">
        <v>99</v>
      </c>
      <c r="R30" s="292">
        <v>435</v>
      </c>
      <c r="S30" s="292"/>
      <c r="T30" s="77">
        <v>432</v>
      </c>
      <c r="U30" s="77">
        <v>323</v>
      </c>
      <c r="V30" s="77">
        <v>92</v>
      </c>
      <c r="W30" s="77">
        <v>201</v>
      </c>
      <c r="X30" s="77">
        <v>190</v>
      </c>
      <c r="Y30" s="292">
        <v>0</v>
      </c>
      <c r="Z30" s="292"/>
      <c r="AA30" s="292">
        <v>0</v>
      </c>
      <c r="AB30" s="292"/>
      <c r="AC30" s="5"/>
      <c r="AD30" s="5"/>
      <c r="AE30" s="5"/>
    </row>
    <row r="31" spans="1:32" s="151" customFormat="1" ht="20.100000000000001" customHeight="1">
      <c r="A31" s="41"/>
      <c r="B31" s="41">
        <v>29</v>
      </c>
      <c r="C31" s="255">
        <f t="shared" si="1"/>
        <v>2729</v>
      </c>
      <c r="D31" s="253"/>
      <c r="E31" s="253"/>
      <c r="F31" s="253"/>
      <c r="G31" s="77"/>
      <c r="H31" s="149" t="s">
        <v>262</v>
      </c>
      <c r="I31" s="149" t="s">
        <v>262</v>
      </c>
      <c r="J31" s="292">
        <v>129</v>
      </c>
      <c r="K31" s="292"/>
      <c r="L31" s="77">
        <v>215</v>
      </c>
      <c r="M31" s="77">
        <v>113</v>
      </c>
      <c r="N31" s="77">
        <v>128</v>
      </c>
      <c r="O31" s="77">
        <v>106</v>
      </c>
      <c r="P31" s="77">
        <v>100</v>
      </c>
      <c r="Q31" s="77">
        <v>99</v>
      </c>
      <c r="R31" s="292">
        <v>426</v>
      </c>
      <c r="S31" s="292"/>
      <c r="T31" s="77">
        <v>421</v>
      </c>
      <c r="U31" s="77">
        <v>339</v>
      </c>
      <c r="V31" s="77">
        <v>114</v>
      </c>
      <c r="W31" s="77">
        <v>206</v>
      </c>
      <c r="X31" s="77">
        <v>331</v>
      </c>
      <c r="Y31" s="292">
        <v>0</v>
      </c>
      <c r="Z31" s="292"/>
      <c r="AA31" s="292">
        <v>2</v>
      </c>
      <c r="AB31" s="292"/>
      <c r="AC31" s="152"/>
      <c r="AD31" s="152"/>
      <c r="AE31" s="152"/>
    </row>
    <row r="32" spans="1:32" s="151" customFormat="1" ht="20.100000000000001" customHeight="1">
      <c r="A32" s="41"/>
      <c r="B32" s="41">
        <v>30</v>
      </c>
      <c r="C32" s="255">
        <f>SUM(H32:AB32)</f>
        <v>2448</v>
      </c>
      <c r="D32" s="253"/>
      <c r="E32" s="253"/>
      <c r="F32" s="253"/>
      <c r="G32" s="77"/>
      <c r="H32" s="160">
        <v>3</v>
      </c>
      <c r="I32" s="160">
        <v>1</v>
      </c>
      <c r="J32" s="292">
        <v>114</v>
      </c>
      <c r="K32" s="292"/>
      <c r="L32" s="77">
        <v>214</v>
      </c>
      <c r="M32" s="77">
        <v>104</v>
      </c>
      <c r="N32" s="77">
        <v>131</v>
      </c>
      <c r="O32" s="77">
        <v>92</v>
      </c>
      <c r="P32" s="77">
        <v>94</v>
      </c>
      <c r="Q32" s="77">
        <v>109</v>
      </c>
      <c r="R32" s="292">
        <v>368</v>
      </c>
      <c r="S32" s="292"/>
      <c r="T32" s="77">
        <v>376</v>
      </c>
      <c r="U32" s="77">
        <v>267</v>
      </c>
      <c r="V32" s="77">
        <v>97</v>
      </c>
      <c r="W32" s="77">
        <v>190</v>
      </c>
      <c r="X32" s="77">
        <v>288</v>
      </c>
      <c r="Y32" s="292">
        <v>0</v>
      </c>
      <c r="Z32" s="292"/>
      <c r="AA32" s="292">
        <v>0</v>
      </c>
      <c r="AB32" s="292"/>
      <c r="AC32" s="152"/>
      <c r="AD32" s="152"/>
      <c r="AE32" s="152"/>
    </row>
    <row r="33" spans="1:31" ht="5.25" customHeight="1" thickBot="1">
      <c r="A33" s="4"/>
      <c r="B33" s="4"/>
      <c r="C33" s="2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  <c r="AD33" s="5"/>
      <c r="AE33" s="5"/>
    </row>
    <row r="34" spans="1:31" ht="6" customHeight="1" thickTop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5"/>
      <c r="AD34" s="5"/>
      <c r="AE34" s="5"/>
    </row>
    <row r="35" spans="1:31">
      <c r="A35" s="1" t="s">
        <v>333</v>
      </c>
      <c r="B35" s="1"/>
      <c r="C35" s="1"/>
      <c r="D35" s="1"/>
      <c r="E35" s="1"/>
      <c r="F35" s="1"/>
      <c r="G35" s="1"/>
      <c r="H35" s="1"/>
      <c r="I35" s="1"/>
      <c r="J35" s="1" t="s">
        <v>163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1">
      <c r="A36" s="1"/>
      <c r="B36" s="1"/>
      <c r="C36" s="1"/>
      <c r="D36" s="1"/>
      <c r="E36" s="1"/>
      <c r="F36" s="1"/>
      <c r="G36" s="1"/>
      <c r="H36" s="1"/>
      <c r="I36" s="1"/>
      <c r="J36" s="1" t="s">
        <v>326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1" ht="9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1" ht="17.25">
      <c r="A38" s="144" t="s">
        <v>164</v>
      </c>
      <c r="B38" s="3"/>
      <c r="C38" s="3"/>
      <c r="D38" s="3"/>
      <c r="E38" s="3"/>
      <c r="F38" s="3"/>
      <c r="G38" s="3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5"/>
      <c r="AA38" s="25"/>
      <c r="AB38" s="121" t="s">
        <v>310</v>
      </c>
    </row>
    <row r="39" spans="1:31" ht="7.5" customHeight="1" thickBo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31" ht="14.25" thickTop="1">
      <c r="A40" s="525" t="s">
        <v>138</v>
      </c>
      <c r="B40" s="526"/>
      <c r="C40" s="442" t="s">
        <v>165</v>
      </c>
      <c r="D40" s="444"/>
      <c r="E40" s="442" t="s">
        <v>166</v>
      </c>
      <c r="F40" s="443"/>
      <c r="G40" s="444"/>
      <c r="H40" s="523" t="s">
        <v>167</v>
      </c>
      <c r="I40" s="523" t="s">
        <v>168</v>
      </c>
      <c r="J40" s="523" t="s">
        <v>169</v>
      </c>
      <c r="K40" s="523" t="s">
        <v>172</v>
      </c>
      <c r="L40" s="523" t="s">
        <v>170</v>
      </c>
      <c r="M40" s="523" t="s">
        <v>171</v>
      </c>
      <c r="N40" s="523" t="s">
        <v>173</v>
      </c>
      <c r="O40" s="523" t="s">
        <v>283</v>
      </c>
      <c r="P40" s="523" t="s">
        <v>284</v>
      </c>
      <c r="Q40" s="523" t="s">
        <v>285</v>
      </c>
      <c r="R40" s="523" t="s">
        <v>176</v>
      </c>
      <c r="S40" s="519" t="s">
        <v>177</v>
      </c>
      <c r="T40" s="519" t="s">
        <v>174</v>
      </c>
      <c r="U40" s="519" t="s">
        <v>175</v>
      </c>
      <c r="V40" s="519" t="s">
        <v>286</v>
      </c>
      <c r="W40" s="519" t="s">
        <v>281</v>
      </c>
      <c r="X40" s="519" t="s">
        <v>282</v>
      </c>
      <c r="Y40" s="521" t="s">
        <v>287</v>
      </c>
      <c r="Z40" s="521" t="s">
        <v>178</v>
      </c>
      <c r="AA40" s="521" t="s">
        <v>179</v>
      </c>
      <c r="AB40" s="519" t="s">
        <v>288</v>
      </c>
    </row>
    <row r="41" spans="1:31" ht="102" customHeight="1">
      <c r="A41" s="527"/>
      <c r="B41" s="528"/>
      <c r="C41" s="87" t="s">
        <v>180</v>
      </c>
      <c r="D41" s="88" t="s">
        <v>181</v>
      </c>
      <c r="E41" s="87" t="s">
        <v>182</v>
      </c>
      <c r="F41" s="87" t="s">
        <v>183</v>
      </c>
      <c r="G41" s="87" t="s">
        <v>181</v>
      </c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0"/>
      <c r="T41" s="520"/>
      <c r="U41" s="520"/>
      <c r="V41" s="520"/>
      <c r="W41" s="520"/>
      <c r="X41" s="520"/>
      <c r="Y41" s="522"/>
      <c r="Z41" s="522"/>
      <c r="AA41" s="522"/>
      <c r="AB41" s="520"/>
    </row>
    <row r="42" spans="1:31" ht="6" customHeight="1">
      <c r="A42" s="1"/>
      <c r="B42" s="1"/>
      <c r="C42" s="7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1" ht="20.100000000000001" customHeight="1">
      <c r="A43" s="6" t="s">
        <v>327</v>
      </c>
      <c r="B43" s="6">
        <v>20</v>
      </c>
      <c r="C43" s="80">
        <v>1</v>
      </c>
      <c r="D43" s="133">
        <f>136+37+93</f>
        <v>266</v>
      </c>
      <c r="E43" s="133">
        <v>10</v>
      </c>
      <c r="F43" s="133">
        <v>9</v>
      </c>
      <c r="G43" s="133">
        <v>41</v>
      </c>
      <c r="H43" s="137" t="s">
        <v>311</v>
      </c>
      <c r="I43" s="137" t="s">
        <v>311</v>
      </c>
      <c r="J43" s="137" t="s">
        <v>311</v>
      </c>
      <c r="K43" s="137" t="s">
        <v>311</v>
      </c>
      <c r="L43" s="137" t="s">
        <v>311</v>
      </c>
      <c r="M43" s="137" t="s">
        <v>311</v>
      </c>
      <c r="N43" s="137" t="s">
        <v>311</v>
      </c>
      <c r="O43" s="137" t="s">
        <v>311</v>
      </c>
      <c r="P43" s="137" t="s">
        <v>311</v>
      </c>
      <c r="Q43" s="137" t="s">
        <v>311</v>
      </c>
      <c r="R43" s="137" t="s">
        <v>311</v>
      </c>
      <c r="S43" s="137" t="s">
        <v>311</v>
      </c>
      <c r="T43" s="137" t="s">
        <v>311</v>
      </c>
      <c r="U43" s="137" t="s">
        <v>311</v>
      </c>
      <c r="V43" s="137" t="s">
        <v>311</v>
      </c>
      <c r="W43" s="137" t="s">
        <v>311</v>
      </c>
      <c r="X43" s="137" t="s">
        <v>311</v>
      </c>
      <c r="Y43" s="137" t="s">
        <v>311</v>
      </c>
      <c r="Z43" s="137" t="s">
        <v>311</v>
      </c>
      <c r="AA43" s="137" t="s">
        <v>311</v>
      </c>
      <c r="AB43" s="137" t="s">
        <v>311</v>
      </c>
    </row>
    <row r="44" spans="1:31" ht="20.100000000000001" customHeight="1">
      <c r="A44" s="6"/>
      <c r="B44" s="6">
        <v>25</v>
      </c>
      <c r="C44" s="80">
        <v>1</v>
      </c>
      <c r="D44" s="133">
        <f>136+60+93</f>
        <v>289</v>
      </c>
      <c r="E44" s="133">
        <v>6</v>
      </c>
      <c r="F44" s="133">
        <v>8</v>
      </c>
      <c r="G44" s="133">
        <v>41</v>
      </c>
      <c r="H44" s="137">
        <v>16.2</v>
      </c>
      <c r="I44" s="137" t="s">
        <v>313</v>
      </c>
      <c r="J44" s="137">
        <v>2</v>
      </c>
      <c r="K44" s="137" t="s">
        <v>313</v>
      </c>
      <c r="L44" s="137">
        <v>31</v>
      </c>
      <c r="M44" s="137">
        <v>3</v>
      </c>
      <c r="N44" s="137">
        <v>4.4000000000000004</v>
      </c>
      <c r="O44" s="137">
        <v>3</v>
      </c>
      <c r="P44" s="137">
        <v>1</v>
      </c>
      <c r="Q44" s="137">
        <v>1</v>
      </c>
      <c r="R44" s="137" t="s">
        <v>313</v>
      </c>
      <c r="S44" s="137" t="s">
        <v>313</v>
      </c>
      <c r="T44" s="137">
        <v>2</v>
      </c>
      <c r="U44" s="137" t="s">
        <v>313</v>
      </c>
      <c r="V44" s="137">
        <v>3.8</v>
      </c>
      <c r="W44" s="137" t="s">
        <v>313</v>
      </c>
      <c r="X44" s="137">
        <v>1</v>
      </c>
      <c r="Y44" s="137" t="s">
        <v>313</v>
      </c>
      <c r="Z44" s="137" t="s">
        <v>313</v>
      </c>
      <c r="AA44" s="137">
        <v>11.1</v>
      </c>
      <c r="AB44" s="137">
        <v>6</v>
      </c>
    </row>
    <row r="45" spans="1:31" ht="20.100000000000001" customHeight="1">
      <c r="A45" s="6"/>
      <c r="B45" s="6">
        <v>26</v>
      </c>
      <c r="C45" s="80">
        <v>1</v>
      </c>
      <c r="D45" s="133">
        <f>136+60+93</f>
        <v>289</v>
      </c>
      <c r="E45" s="133">
        <v>6</v>
      </c>
      <c r="F45" s="133">
        <v>8</v>
      </c>
      <c r="G45" s="133">
        <v>41</v>
      </c>
      <c r="H45" s="138">
        <v>14</v>
      </c>
      <c r="I45" s="139" t="s">
        <v>313</v>
      </c>
      <c r="J45" s="138">
        <v>2</v>
      </c>
      <c r="K45" s="139" t="s">
        <v>313</v>
      </c>
      <c r="L45" s="138">
        <v>31</v>
      </c>
      <c r="M45" s="138">
        <v>4</v>
      </c>
      <c r="N45" s="138">
        <v>4.4000000000000004</v>
      </c>
      <c r="O45" s="140">
        <v>2</v>
      </c>
      <c r="P45" s="140">
        <v>1</v>
      </c>
      <c r="Q45" s="140">
        <v>1</v>
      </c>
      <c r="R45" s="138" t="s">
        <v>313</v>
      </c>
      <c r="S45" s="138" t="s">
        <v>313</v>
      </c>
      <c r="T45" s="140">
        <v>2</v>
      </c>
      <c r="U45" s="138" t="s">
        <v>313</v>
      </c>
      <c r="V45" s="138">
        <v>3.8</v>
      </c>
      <c r="W45" s="138" t="s">
        <v>313</v>
      </c>
      <c r="X45" s="140">
        <v>1</v>
      </c>
      <c r="Y45" s="138" t="s">
        <v>313</v>
      </c>
      <c r="Z45" s="138" t="s">
        <v>313</v>
      </c>
      <c r="AA45" s="138">
        <v>12.1</v>
      </c>
      <c r="AB45" s="140">
        <v>7</v>
      </c>
    </row>
    <row r="46" spans="1:31" ht="20.100000000000001" customHeight="1">
      <c r="A46" s="6"/>
      <c r="B46" s="6">
        <v>27</v>
      </c>
      <c r="C46" s="80">
        <v>1</v>
      </c>
      <c r="D46" s="133">
        <f>41+60+93</f>
        <v>194</v>
      </c>
      <c r="E46" s="133">
        <v>6</v>
      </c>
      <c r="F46" s="133">
        <v>7</v>
      </c>
      <c r="G46" s="133">
        <v>41</v>
      </c>
      <c r="H46" s="140">
        <v>11.4</v>
      </c>
      <c r="I46" s="139" t="s">
        <v>313</v>
      </c>
      <c r="J46" s="138">
        <v>2</v>
      </c>
      <c r="K46" s="139" t="s">
        <v>313</v>
      </c>
      <c r="L46" s="138">
        <v>34</v>
      </c>
      <c r="M46" s="138">
        <v>5</v>
      </c>
      <c r="N46" s="138">
        <v>4.4000000000000004</v>
      </c>
      <c r="O46" s="140">
        <v>2</v>
      </c>
      <c r="P46" s="140">
        <v>1</v>
      </c>
      <c r="Q46" s="140">
        <v>1</v>
      </c>
      <c r="R46" s="138" t="s">
        <v>313</v>
      </c>
      <c r="S46" s="138" t="s">
        <v>313</v>
      </c>
      <c r="T46" s="140">
        <v>2</v>
      </c>
      <c r="U46" s="138" t="s">
        <v>313</v>
      </c>
      <c r="V46" s="138">
        <v>3.8</v>
      </c>
      <c r="W46" s="138" t="s">
        <v>313</v>
      </c>
      <c r="X46" s="140">
        <v>1</v>
      </c>
      <c r="Y46" s="138" t="s">
        <v>313</v>
      </c>
      <c r="Z46" s="138" t="s">
        <v>313</v>
      </c>
      <c r="AA46" s="138">
        <v>12.2</v>
      </c>
      <c r="AB46" s="140">
        <v>7</v>
      </c>
    </row>
    <row r="47" spans="1:31" ht="20.100000000000001" customHeight="1">
      <c r="A47" s="6"/>
      <c r="B47" s="6">
        <v>28</v>
      </c>
      <c r="C47" s="80">
        <v>1</v>
      </c>
      <c r="D47" s="133">
        <f>41+60+93</f>
        <v>194</v>
      </c>
      <c r="E47" s="133">
        <v>6</v>
      </c>
      <c r="F47" s="133">
        <v>7</v>
      </c>
      <c r="G47" s="133">
        <v>41</v>
      </c>
      <c r="H47" s="138">
        <v>11.5</v>
      </c>
      <c r="I47" s="139" t="s">
        <v>313</v>
      </c>
      <c r="J47" s="138">
        <v>2</v>
      </c>
      <c r="K47" s="139" t="s">
        <v>313</v>
      </c>
      <c r="L47" s="138">
        <v>38</v>
      </c>
      <c r="M47" s="138">
        <v>3</v>
      </c>
      <c r="N47" s="138">
        <v>4.4000000000000004</v>
      </c>
      <c r="O47" s="140">
        <v>2</v>
      </c>
      <c r="P47" s="140">
        <v>1</v>
      </c>
      <c r="Q47" s="140">
        <v>1</v>
      </c>
      <c r="R47" s="138" t="s">
        <v>313</v>
      </c>
      <c r="S47" s="138" t="s">
        <v>313</v>
      </c>
      <c r="T47" s="140">
        <v>2</v>
      </c>
      <c r="U47" s="138" t="s">
        <v>313</v>
      </c>
      <c r="V47" s="138">
        <v>3.8</v>
      </c>
      <c r="W47" s="138" t="s">
        <v>313</v>
      </c>
      <c r="X47" s="140">
        <v>1</v>
      </c>
      <c r="Y47" s="138" t="s">
        <v>313</v>
      </c>
      <c r="Z47" s="138" t="s">
        <v>313</v>
      </c>
      <c r="AA47" s="138">
        <v>12.2</v>
      </c>
      <c r="AB47" s="140">
        <v>7</v>
      </c>
    </row>
    <row r="48" spans="1:31" s="151" customFormat="1" ht="20.100000000000001" customHeight="1">
      <c r="A48" s="133"/>
      <c r="B48" s="133">
        <v>29</v>
      </c>
      <c r="C48" s="80">
        <v>1</v>
      </c>
      <c r="D48" s="133">
        <f>41+60+93</f>
        <v>194</v>
      </c>
      <c r="E48" s="133">
        <v>6</v>
      </c>
      <c r="F48" s="133">
        <v>7</v>
      </c>
      <c r="G48" s="133">
        <v>19</v>
      </c>
      <c r="H48" s="138">
        <v>15</v>
      </c>
      <c r="I48" s="139" t="s">
        <v>296</v>
      </c>
      <c r="J48" s="138">
        <v>4</v>
      </c>
      <c r="K48" s="139" t="s">
        <v>296</v>
      </c>
      <c r="L48" s="138">
        <v>68</v>
      </c>
      <c r="M48" s="138">
        <v>20</v>
      </c>
      <c r="N48" s="138">
        <v>28.1</v>
      </c>
      <c r="O48" s="140">
        <v>2</v>
      </c>
      <c r="P48" s="140">
        <v>2</v>
      </c>
      <c r="Q48" s="140">
        <v>1</v>
      </c>
      <c r="R48" s="138" t="s">
        <v>296</v>
      </c>
      <c r="S48" s="138" t="s">
        <v>296</v>
      </c>
      <c r="T48" s="140">
        <v>2.1</v>
      </c>
      <c r="U48" s="138" t="s">
        <v>296</v>
      </c>
      <c r="V48" s="138">
        <v>3.7</v>
      </c>
      <c r="W48" s="138" t="s">
        <v>296</v>
      </c>
      <c r="X48" s="140">
        <v>2</v>
      </c>
      <c r="Y48" s="138" t="s">
        <v>296</v>
      </c>
      <c r="Z48" s="138" t="s">
        <v>296</v>
      </c>
      <c r="AA48" s="138">
        <v>16</v>
      </c>
      <c r="AB48" s="140">
        <v>15.8</v>
      </c>
    </row>
    <row r="49" spans="1:28" s="236" customFormat="1" ht="20.100000000000001" customHeight="1">
      <c r="A49" s="237"/>
      <c r="B49" s="237">
        <v>30</v>
      </c>
      <c r="C49" s="226">
        <v>2</v>
      </c>
      <c r="D49" s="237">
        <v>213</v>
      </c>
      <c r="E49" s="237">
        <v>6</v>
      </c>
      <c r="F49" s="237">
        <v>7</v>
      </c>
      <c r="G49" s="237">
        <v>19</v>
      </c>
      <c r="H49" s="238">
        <v>16.3</v>
      </c>
      <c r="I49" s="239" t="s">
        <v>338</v>
      </c>
      <c r="J49" s="238">
        <v>4</v>
      </c>
      <c r="K49" s="239" t="s">
        <v>338</v>
      </c>
      <c r="L49" s="238">
        <v>63</v>
      </c>
      <c r="M49" s="238">
        <v>16</v>
      </c>
      <c r="N49" s="238">
        <v>26.3</v>
      </c>
      <c r="O49" s="240">
        <v>2</v>
      </c>
      <c r="P49" s="240">
        <v>2</v>
      </c>
      <c r="Q49" s="240">
        <v>1</v>
      </c>
      <c r="R49" s="238" t="s">
        <v>338</v>
      </c>
      <c r="S49" s="238" t="s">
        <v>338</v>
      </c>
      <c r="T49" s="240">
        <v>2.1</v>
      </c>
      <c r="U49" s="238" t="s">
        <v>338</v>
      </c>
      <c r="V49" s="238">
        <v>3.7</v>
      </c>
      <c r="W49" s="238" t="s">
        <v>338</v>
      </c>
      <c r="X49" s="240">
        <v>2</v>
      </c>
      <c r="Y49" s="238" t="s">
        <v>338</v>
      </c>
      <c r="Z49" s="238" t="s">
        <v>338</v>
      </c>
      <c r="AA49" s="238">
        <v>18.100000000000001</v>
      </c>
      <c r="AB49" s="240">
        <v>11</v>
      </c>
    </row>
    <row r="50" spans="1:28" ht="4.5" customHeight="1" thickBot="1">
      <c r="A50" s="8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6.75" customHeight="1" thickTop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>
      <c r="A52" s="1" t="s">
        <v>161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>
      <c r="A53" s="1" t="s">
        <v>280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>
      <c r="A54" s="1" t="s">
        <v>312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</sheetData>
  <mergeCells count="200">
    <mergeCell ref="A5:B6"/>
    <mergeCell ref="C5:D6"/>
    <mergeCell ref="E5:F6"/>
    <mergeCell ref="G5:H5"/>
    <mergeCell ref="I5:J6"/>
    <mergeCell ref="K5:L5"/>
    <mergeCell ref="Z5:AB5"/>
    <mergeCell ref="G6:H6"/>
    <mergeCell ref="K6:L6"/>
    <mergeCell ref="M6:N6"/>
    <mergeCell ref="O6:P6"/>
    <mergeCell ref="Q6:S6"/>
    <mergeCell ref="V6:W6"/>
    <mergeCell ref="Z6:AB6"/>
    <mergeCell ref="M5:N5"/>
    <mergeCell ref="O5:P5"/>
    <mergeCell ref="Q5:S5"/>
    <mergeCell ref="T5:U6"/>
    <mergeCell ref="V5:W5"/>
    <mergeCell ref="X5:Y6"/>
    <mergeCell ref="O8:P8"/>
    <mergeCell ref="Q8:S8"/>
    <mergeCell ref="T8:U8"/>
    <mergeCell ref="V8:W8"/>
    <mergeCell ref="X8:Y8"/>
    <mergeCell ref="Z8:AB8"/>
    <mergeCell ref="C8:D8"/>
    <mergeCell ref="E8:F8"/>
    <mergeCell ref="G8:H8"/>
    <mergeCell ref="I8:J8"/>
    <mergeCell ref="K8:L8"/>
    <mergeCell ref="M8:N8"/>
    <mergeCell ref="O9:P9"/>
    <mergeCell ref="Q9:S9"/>
    <mergeCell ref="T9:U9"/>
    <mergeCell ref="V9:W9"/>
    <mergeCell ref="X9:Y9"/>
    <mergeCell ref="Z9:AB9"/>
    <mergeCell ref="C9:D9"/>
    <mergeCell ref="E9:F9"/>
    <mergeCell ref="G9:H9"/>
    <mergeCell ref="I9:J9"/>
    <mergeCell ref="K9:L9"/>
    <mergeCell ref="M9:N9"/>
    <mergeCell ref="O10:P10"/>
    <mergeCell ref="Q10:S10"/>
    <mergeCell ref="T10:U10"/>
    <mergeCell ref="V10:W10"/>
    <mergeCell ref="X10:Y10"/>
    <mergeCell ref="Z10:AB10"/>
    <mergeCell ref="C10:D10"/>
    <mergeCell ref="E10:F10"/>
    <mergeCell ref="G10:H10"/>
    <mergeCell ref="I10:J10"/>
    <mergeCell ref="K10:L10"/>
    <mergeCell ref="M10:N10"/>
    <mergeCell ref="O11:P11"/>
    <mergeCell ref="Q11:S11"/>
    <mergeCell ref="T11:U11"/>
    <mergeCell ref="V11:W11"/>
    <mergeCell ref="X11:Y11"/>
    <mergeCell ref="Z11:AB11"/>
    <mergeCell ref="C11:D11"/>
    <mergeCell ref="E11:F11"/>
    <mergeCell ref="G11:H11"/>
    <mergeCell ref="I11:J11"/>
    <mergeCell ref="K11:L11"/>
    <mergeCell ref="M11:N11"/>
    <mergeCell ref="O12:P12"/>
    <mergeCell ref="Q12:S12"/>
    <mergeCell ref="T12:U12"/>
    <mergeCell ref="V12:W12"/>
    <mergeCell ref="X12:Y12"/>
    <mergeCell ref="Z12:AB12"/>
    <mergeCell ref="C12:D12"/>
    <mergeCell ref="E12:F12"/>
    <mergeCell ref="G12:H12"/>
    <mergeCell ref="I12:J12"/>
    <mergeCell ref="K12:L12"/>
    <mergeCell ref="M12:N12"/>
    <mergeCell ref="O13:P13"/>
    <mergeCell ref="Q13:S13"/>
    <mergeCell ref="T13:U13"/>
    <mergeCell ref="V13:W13"/>
    <mergeCell ref="X13:Y13"/>
    <mergeCell ref="Z13:AB13"/>
    <mergeCell ref="C13:D13"/>
    <mergeCell ref="E13:F13"/>
    <mergeCell ref="G13:H13"/>
    <mergeCell ref="I13:J13"/>
    <mergeCell ref="K13:L13"/>
    <mergeCell ref="M13:N13"/>
    <mergeCell ref="O14:P14"/>
    <mergeCell ref="Q14:S14"/>
    <mergeCell ref="T14:U14"/>
    <mergeCell ref="V14:W14"/>
    <mergeCell ref="X14:Y14"/>
    <mergeCell ref="Z14:AB14"/>
    <mergeCell ref="C14:D14"/>
    <mergeCell ref="E14:F14"/>
    <mergeCell ref="G14:H14"/>
    <mergeCell ref="I14:J14"/>
    <mergeCell ref="K14:L14"/>
    <mergeCell ref="M14:N14"/>
    <mergeCell ref="O15:P15"/>
    <mergeCell ref="Q15:S15"/>
    <mergeCell ref="T15:U15"/>
    <mergeCell ref="V15:W15"/>
    <mergeCell ref="X15:Y15"/>
    <mergeCell ref="Z15:AB15"/>
    <mergeCell ref="C15:D15"/>
    <mergeCell ref="E15:F15"/>
    <mergeCell ref="G15:H15"/>
    <mergeCell ref="I15:J15"/>
    <mergeCell ref="K15:L15"/>
    <mergeCell ref="M15:N15"/>
    <mergeCell ref="O16:P16"/>
    <mergeCell ref="Q16:S16"/>
    <mergeCell ref="T16:U16"/>
    <mergeCell ref="V16:W16"/>
    <mergeCell ref="X16:Y16"/>
    <mergeCell ref="Z16:AB16"/>
    <mergeCell ref="C16:D16"/>
    <mergeCell ref="E16:F16"/>
    <mergeCell ref="G16:H16"/>
    <mergeCell ref="I16:J16"/>
    <mergeCell ref="K16:L16"/>
    <mergeCell ref="M16:N16"/>
    <mergeCell ref="O17:P17"/>
    <mergeCell ref="Q17:S17"/>
    <mergeCell ref="T17:U17"/>
    <mergeCell ref="V17:W17"/>
    <mergeCell ref="X17:Y17"/>
    <mergeCell ref="Z17:AB17"/>
    <mergeCell ref="C17:D17"/>
    <mergeCell ref="E17:F17"/>
    <mergeCell ref="G17:H17"/>
    <mergeCell ref="I17:J17"/>
    <mergeCell ref="K17:L17"/>
    <mergeCell ref="M17:N17"/>
    <mergeCell ref="C27:F27"/>
    <mergeCell ref="J27:K27"/>
    <mergeCell ref="R27:S27"/>
    <mergeCell ref="Y27:Z27"/>
    <mergeCell ref="AA27:AB27"/>
    <mergeCell ref="A25:B25"/>
    <mergeCell ref="C25:F25"/>
    <mergeCell ref="J25:K25"/>
    <mergeCell ref="R25:S25"/>
    <mergeCell ref="Y25:Z25"/>
    <mergeCell ref="AA25:AB25"/>
    <mergeCell ref="Y30:Z30"/>
    <mergeCell ref="AA30:AB30"/>
    <mergeCell ref="C31:F31"/>
    <mergeCell ref="J31:K31"/>
    <mergeCell ref="R31:S31"/>
    <mergeCell ref="Y31:Z31"/>
    <mergeCell ref="AA31:AB31"/>
    <mergeCell ref="C28:F28"/>
    <mergeCell ref="J28:K28"/>
    <mergeCell ref="R28:S28"/>
    <mergeCell ref="Y28:Z28"/>
    <mergeCell ref="AA28:AB28"/>
    <mergeCell ref="C29:F29"/>
    <mergeCell ref="J29:K29"/>
    <mergeCell ref="R29:S29"/>
    <mergeCell ref="Y29:Z29"/>
    <mergeCell ref="AA29:AB29"/>
    <mergeCell ref="A40:B41"/>
    <mergeCell ref="C40:D40"/>
    <mergeCell ref="E40:G40"/>
    <mergeCell ref="H40:H41"/>
    <mergeCell ref="I40:I41"/>
    <mergeCell ref="J40:J41"/>
    <mergeCell ref="C30:F30"/>
    <mergeCell ref="J30:K30"/>
    <mergeCell ref="R30:S30"/>
    <mergeCell ref="C32:F32"/>
    <mergeCell ref="J32:K32"/>
    <mergeCell ref="R32:S32"/>
    <mergeCell ref="K40:K41"/>
    <mergeCell ref="L40:L41"/>
    <mergeCell ref="M40:M41"/>
    <mergeCell ref="N40:N41"/>
    <mergeCell ref="O40:O41"/>
    <mergeCell ref="P40:P41"/>
    <mergeCell ref="Y32:Z32"/>
    <mergeCell ref="AA32:AB32"/>
    <mergeCell ref="W40:W41"/>
    <mergeCell ref="X40:X41"/>
    <mergeCell ref="Y40:Y41"/>
    <mergeCell ref="Z40:Z41"/>
    <mergeCell ref="AA40:AA41"/>
    <mergeCell ref="AB40:AB41"/>
    <mergeCell ref="Q40:Q41"/>
    <mergeCell ref="R40:R41"/>
    <mergeCell ref="S40:S41"/>
    <mergeCell ref="T40:T41"/>
    <mergeCell ref="U40:U41"/>
    <mergeCell ref="V40:V41"/>
  </mergeCells>
  <phoneticPr fontId="3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P72【一般職業紹介状況、産業別求人・充足状況】 (様式)</vt:lpstr>
      <vt:lpstr>P73【年金加入・給付状況、県立病院利用状況】（様式）</vt:lpstr>
      <vt:lpstr>P74【町別高齢者・身障手帳・青少年ホーム】</vt:lpstr>
      <vt:lpstr>前74【町別高齢者・身障手帳・青少年ホーム・国保】 (様式)</vt:lpstr>
      <vt:lpstr>P75【国保】</vt:lpstr>
      <vt:lpstr>P76【生活保護の状況】(様式）</vt:lpstr>
      <vt:lpstr>前P77【ふれあいセンター利用状況、保育所・園の概況】  </vt:lpstr>
      <vt:lpstr>P77【保育所・園の概況】 (様式)</vt:lpstr>
      <vt:lpstr>p78【死因別死亡者数、予防接種、医療施設・従事者】 </vt:lpstr>
      <vt:lpstr>p79【ごみ・し尿処理状況、公害苦情受理件数】 (様式)</vt:lpstr>
      <vt:lpstr>p80【労働組合と組合員数、職業訓練状況】 (様式)</vt:lpstr>
      <vt:lpstr>'P72【一般職業紹介状況、産業別求人・充足状況】 (様式)'!Print_Area</vt:lpstr>
      <vt:lpstr>'P73【年金加入・給付状況、県立病院利用状況】（様式）'!Print_Area</vt:lpstr>
      <vt:lpstr>P74【町別高齢者・身障手帳・青少年ホーム】!Print_Area</vt:lpstr>
      <vt:lpstr>P75【国保】!Print_Area</vt:lpstr>
      <vt:lpstr>'P76【生活保護の状況】(様式）'!Print_Area</vt:lpstr>
      <vt:lpstr>'P77【保育所・園の概況】 (様式)'!Print_Area</vt:lpstr>
      <vt:lpstr>'p78【死因別死亡者数、予防接種、医療施設・従事者】 '!Print_Area</vt:lpstr>
      <vt:lpstr>'p79【ごみ・し尿処理状況、公害苦情受理件数】 (様式)'!Print_Area</vt:lpstr>
      <vt:lpstr>'p80【労働組合と組合員数、職業訓練状況】 (様式)'!Print_Area</vt:lpstr>
      <vt:lpstr>'前74【町別高齢者・身障手帳・青少年ホーム・国保】 (様式)'!Print_Area</vt:lpstr>
      <vt:lpstr>'前P77【ふれあいセンター利用状況、保育所・園の概況】 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2020-03-06T00:33:18Z</dcterms:modified>
</cp:coreProperties>
</file>