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345" yWindow="240" windowWidth="19500" windowHeight="10590" tabRatio="813"/>
  </bookViews>
  <sheets>
    <sheet name="P83【一般会計款別決算額の推移】（様式）" sheetId="4" r:id="rId1"/>
    <sheet name="P84【特別会計決算・公営企業会計決算の推移】（様式）" sheetId="5" r:id="rId2"/>
    <sheet name="p85【性質別歳出決算額、市税決算額の推移】（様式）" sheetId="6" r:id="rId3"/>
    <sheet name="p86【国保税、市民税、固定資産税の負担額等】(様式）" sheetId="9" r:id="rId4"/>
    <sheet name="Sheet1" sheetId="1" r:id="rId5"/>
  </sheets>
  <definedNames>
    <definedName name="_xlnm.Print_Area" localSheetId="0">'P83【一般会計款別決算額の推移】（様式）'!$A$1:$K$51</definedName>
    <definedName name="_xlnm.Print_Area" localSheetId="1">'P84【特別会計決算・公営企業会計決算の推移】（様式）'!$A$1:$K$60</definedName>
    <definedName name="_xlnm.Print_Area" localSheetId="2">'p85【性質別歳出決算額、市税決算額の推移】（様式）'!$A$1:$M$48</definedName>
    <definedName name="_xlnm.Print_Area" localSheetId="3">'p86【国保税、市民税、固定資産税の負担額等】(様式）'!$A$1:$Z$79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J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2,521,600千円
介護サービス勘定　10,766千円</t>
        </r>
      </text>
    </comment>
    <comment ref="I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2,520,947千円
介護サービス勘定　11,834千円</t>
        </r>
      </text>
    </comment>
    <comment ref="H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2,441,087千円
介護サービス勘定　11,291千円</t>
        </r>
      </text>
    </comment>
    <comment ref="G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2,404,751千円
介護サービス勘定　8,516千円</t>
        </r>
      </text>
    </comment>
    <comment ref="F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2,379,810千円
介護サービス勘定　7,606千円</t>
        </r>
      </text>
    </comment>
    <comment ref="E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2,041,715千円
介護サービス勘定　6,970千円</t>
        </r>
      </text>
    </comment>
    <comment ref="D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2,041,563千円
介護サービス勘定　10,233千円</t>
        </r>
      </text>
    </comment>
    <comment ref="C15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2,005,321千円
介護サービス勘定　10,812千円</t>
        </r>
      </text>
    </comment>
    <comment ref="J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2,484,811千円
介護サービス勘定　10,217千円</t>
        </r>
      </text>
    </comment>
    <comment ref="I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2,514,221千円
介護サービス勘定　11,834千円</t>
        </r>
      </text>
    </comment>
    <comment ref="H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2,401,724千円
介護サービス勘定　11,291千円</t>
        </r>
      </text>
    </comment>
    <comment ref="G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2,375,226千円
介護サービス勘定　8,192千円</t>
        </r>
      </text>
    </comment>
    <comment ref="F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2,319,573千円
介護サービス勘定　7,606千円</t>
        </r>
      </text>
    </comment>
    <comment ref="E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1,991,695千円
介護サービス勘定　6,970千円</t>
        </r>
      </text>
    </comment>
    <comment ref="D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2,038,145千円
介護サービス勘定　10,233千円</t>
        </r>
      </text>
    </comment>
    <comment ref="C31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保険事業勘定　1,992,719千円
介護サービス勘定　10,812千円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<sst xmlns="http://schemas.openxmlformats.org/spreadsheetml/2006/main" xmlns:r="http://schemas.openxmlformats.org/officeDocument/2006/relationships" count="157" uniqueCount="157">
  <si>
    <t>◆ 公営企業会計決算の推移</t>
    <rPh sb="2" eb="4">
      <t>コウエイ</t>
    </rPh>
    <rPh sb="4" eb="6">
      <t>キギョウ</t>
    </rPh>
    <rPh sb="6" eb="8">
      <t>カイケイ</t>
    </rPh>
    <rPh sb="8" eb="10">
      <t>ケッサン</t>
    </rPh>
    <rPh sb="11" eb="13">
      <t>スイイ</t>
    </rPh>
    <phoneticPr fontId="2"/>
  </si>
  <si>
    <t>現年度納分（単位：千円）</t>
    <rPh sb="0" eb="1">
      <t>ゲン</t>
    </rPh>
    <rPh sb="1" eb="3">
      <t>ネンド</t>
    </rPh>
    <rPh sb="3" eb="4">
      <t>オサム</t>
    </rPh>
    <rPh sb="4" eb="5">
      <t>ブン</t>
    </rPh>
    <rPh sb="6" eb="8">
      <t>タンイ</t>
    </rPh>
    <rPh sb="9" eb="11">
      <t>センエン</t>
    </rPh>
    <phoneticPr fontId="2"/>
  </si>
  <si>
    <t>総務費</t>
    <rPh sb="0" eb="3">
      <t>ソウムヒ</t>
    </rPh>
    <phoneticPr fontId="2"/>
  </si>
  <si>
    <t>◆ 一般会計款別決算額の推移</t>
    <rPh sb="2" eb="4">
      <t>イッパン</t>
    </rPh>
    <rPh sb="4" eb="6">
      <t>カイケイ</t>
    </rPh>
    <rPh sb="6" eb="7">
      <t>カン</t>
    </rPh>
    <rPh sb="7" eb="8">
      <t>ベツ</t>
    </rPh>
    <rPh sb="8" eb="10">
      <t>ケッサン</t>
    </rPh>
    <rPh sb="10" eb="11">
      <t>ガク</t>
    </rPh>
    <rPh sb="12" eb="14">
      <t>スイイ</t>
    </rPh>
    <phoneticPr fontId="2"/>
  </si>
  <si>
    <t>補助費</t>
    <rPh sb="0" eb="2">
      <t>ホジョ</t>
    </rPh>
    <rPh sb="2" eb="3">
      <t>ヒ</t>
    </rPh>
    <phoneticPr fontId="2"/>
  </si>
  <si>
    <t>教育費</t>
    <rPh sb="0" eb="3">
      <t>キョウイクヒ</t>
    </rPh>
    <phoneticPr fontId="2"/>
  </si>
  <si>
    <t>（歳入）</t>
    <rPh sb="1" eb="3">
      <t>サイニュウ</t>
    </rPh>
    <phoneticPr fontId="2"/>
  </si>
  <si>
    <t>老人保健</t>
  </si>
  <si>
    <t>款別/年度</t>
    <rPh sb="0" eb="1">
      <t>カン</t>
    </rPh>
    <rPh sb="1" eb="2">
      <t>ベツ</t>
    </rPh>
    <rPh sb="3" eb="5">
      <t>ネンド</t>
    </rPh>
    <phoneticPr fontId="2"/>
  </si>
  <si>
    <t>配当割交付金</t>
    <rPh sb="0" eb="2">
      <t>ハイトウ</t>
    </rPh>
    <rPh sb="2" eb="3">
      <t>ワリ</t>
    </rPh>
    <rPh sb="3" eb="6">
      <t>コウフキン</t>
    </rPh>
    <phoneticPr fontId="2"/>
  </si>
  <si>
    <t>総額</t>
    <rPh sb="0" eb="2">
      <t>ソウガク</t>
    </rPh>
    <phoneticPr fontId="2"/>
  </si>
  <si>
    <t>市税</t>
    <rPh sb="0" eb="1">
      <t>シ</t>
    </rPh>
    <rPh sb="1" eb="2">
      <t>ゼイ</t>
    </rPh>
    <phoneticPr fontId="2"/>
  </si>
  <si>
    <t>地方交付税</t>
    <rPh sb="0" eb="2">
      <t>チホウ</t>
    </rPh>
    <rPh sb="2" eb="5">
      <t>コウフゼイ</t>
    </rPh>
    <phoneticPr fontId="2"/>
  </si>
  <si>
    <t>地方譲与税</t>
    <rPh sb="0" eb="2">
      <t>チホウ</t>
    </rPh>
    <rPh sb="2" eb="4">
      <t>ジョウヨ</t>
    </rPh>
    <rPh sb="4" eb="5">
      <t>ゼイ</t>
    </rPh>
    <phoneticPr fontId="2"/>
  </si>
  <si>
    <t>平成23</t>
    <rPh sb="0" eb="2">
      <t>ヘイセイ</t>
    </rPh>
    <phoneticPr fontId="2"/>
  </si>
  <si>
    <t>固定資産税</t>
    <rPh sb="0" eb="2">
      <t>コテイ</t>
    </rPh>
    <rPh sb="2" eb="5">
      <t>シサンゼイ</t>
    </rPh>
    <phoneticPr fontId="2"/>
  </si>
  <si>
    <t>投資・出資・　　　　貸付金・積立金</t>
    <rPh sb="0" eb="2">
      <t>トウシ</t>
    </rPh>
    <rPh sb="3" eb="5">
      <t>シュッシ</t>
    </rPh>
    <rPh sb="10" eb="12">
      <t>カシツケ</t>
    </rPh>
    <rPh sb="12" eb="13">
      <t>キン</t>
    </rPh>
    <rPh sb="14" eb="16">
      <t>ツミタテ</t>
    </rPh>
    <rPh sb="16" eb="17">
      <t>キン</t>
    </rPh>
    <phoneticPr fontId="2"/>
  </si>
  <si>
    <t>-</t>
  </si>
  <si>
    <t>利子割交付金</t>
    <rPh sb="0" eb="2">
      <t>リシ</t>
    </rPh>
    <rPh sb="2" eb="3">
      <t>ワリ</t>
    </rPh>
    <rPh sb="3" eb="6">
      <t>コウフキン</t>
    </rPh>
    <phoneticPr fontId="2"/>
  </si>
  <si>
    <t>支出</t>
    <rPh sb="0" eb="2">
      <t>シシュツ</t>
    </rPh>
    <phoneticPr fontId="2"/>
  </si>
  <si>
    <t>株式等譲渡　　　　所得割交付金</t>
    <rPh sb="0" eb="2">
      <t>カブシキ</t>
    </rPh>
    <rPh sb="2" eb="3">
      <t>トウ</t>
    </rPh>
    <rPh sb="3" eb="5">
      <t>ジョウト</t>
    </rPh>
    <rPh sb="9" eb="11">
      <t>ショトク</t>
    </rPh>
    <rPh sb="11" eb="12">
      <t>ワリ</t>
    </rPh>
    <rPh sb="12" eb="15">
      <t>コウフキン</t>
    </rPh>
    <phoneticPr fontId="2"/>
  </si>
  <si>
    <t>国庫支出金</t>
    <rPh sb="0" eb="2">
      <t>コッコ</t>
    </rPh>
    <rPh sb="2" eb="5">
      <t>シシュツキン</t>
    </rPh>
    <phoneticPr fontId="2"/>
  </si>
  <si>
    <t>地方消費税交付金</t>
    <rPh sb="0" eb="2">
      <t>チホウ</t>
    </rPh>
    <rPh sb="2" eb="5">
      <t>ショウヒゼイ</t>
    </rPh>
    <rPh sb="5" eb="8">
      <t>コウフキン</t>
    </rPh>
    <phoneticPr fontId="2"/>
  </si>
  <si>
    <t>都市計画税</t>
    <rPh sb="0" eb="2">
      <t>トシ</t>
    </rPh>
    <rPh sb="2" eb="4">
      <t>ケイカク</t>
    </rPh>
    <rPh sb="4" eb="5">
      <t>ゼイ</t>
    </rPh>
    <phoneticPr fontId="2"/>
  </si>
  <si>
    <t>諸収入</t>
    <rPh sb="0" eb="1">
      <t>ショ</t>
    </rPh>
    <rPh sb="1" eb="3">
      <t>シュウニュウ</t>
    </rPh>
    <phoneticPr fontId="2"/>
  </si>
  <si>
    <t>特別地方消費税　交付金</t>
    <rPh sb="0" eb="2">
      <t>トクベツ</t>
    </rPh>
    <rPh sb="2" eb="4">
      <t>チホウ</t>
    </rPh>
    <rPh sb="4" eb="7">
      <t>ショウヒゼイ</t>
    </rPh>
    <rPh sb="8" eb="11">
      <t>コウフキン</t>
    </rPh>
    <phoneticPr fontId="2"/>
  </si>
  <si>
    <t>単独事業費</t>
    <rPh sb="0" eb="2">
      <t>タンドク</t>
    </rPh>
    <rPh sb="2" eb="5">
      <t>ジギョウヒ</t>
    </rPh>
    <phoneticPr fontId="2"/>
  </si>
  <si>
    <t>自動車取得税　　交付金</t>
    <rPh sb="0" eb="3">
      <t>ジドウシャ</t>
    </rPh>
    <rPh sb="3" eb="5">
      <t>シュトク</t>
    </rPh>
    <rPh sb="5" eb="6">
      <t>ゼイ</t>
    </rPh>
    <rPh sb="8" eb="11">
      <t>コウフキン</t>
    </rPh>
    <phoneticPr fontId="2"/>
  </si>
  <si>
    <t>地方特例交付金</t>
    <rPh sb="0" eb="2">
      <t>チホウ</t>
    </rPh>
    <rPh sb="2" eb="4">
      <t>トクレイ</t>
    </rPh>
    <rPh sb="4" eb="7">
      <t>コウフキン</t>
    </rPh>
    <phoneticPr fontId="2"/>
  </si>
  <si>
    <t>交通安全対策　　　　特別交付金</t>
    <rPh sb="0" eb="2">
      <t>コウツウ</t>
    </rPh>
    <rPh sb="2" eb="4">
      <t>アンゼン</t>
    </rPh>
    <rPh sb="4" eb="6">
      <t>タイサク</t>
    </rPh>
    <rPh sb="10" eb="12">
      <t>トクベツ</t>
    </rPh>
    <rPh sb="12" eb="15">
      <t>コウフキン</t>
    </rPh>
    <phoneticPr fontId="2"/>
  </si>
  <si>
    <t>公債費</t>
    <rPh sb="0" eb="3">
      <t>コウサイヒ</t>
    </rPh>
    <phoneticPr fontId="2"/>
  </si>
  <si>
    <t>計</t>
    <rPh sb="0" eb="1">
      <t>ケイ</t>
    </rPh>
    <phoneticPr fontId="2"/>
  </si>
  <si>
    <t>分担金及び負担金</t>
    <rPh sb="0" eb="3">
      <t>ブンタンキン</t>
    </rPh>
    <rPh sb="3" eb="4">
      <t>オヨ</t>
    </rPh>
    <rPh sb="5" eb="8">
      <t>フタンキン</t>
    </rPh>
    <phoneticPr fontId="2"/>
  </si>
  <si>
    <t>使用料及び手数料</t>
    <rPh sb="0" eb="3">
      <t>シヨウリョウ</t>
    </rPh>
    <rPh sb="3" eb="4">
      <t>オヨ</t>
    </rPh>
    <rPh sb="5" eb="8">
      <t>テスウリョウ</t>
    </rPh>
    <phoneticPr fontId="2"/>
  </si>
  <si>
    <t>84　財　政</t>
    <rPh sb="3" eb="4">
      <t>ザイ</t>
    </rPh>
    <rPh sb="5" eb="6">
      <t>セイ</t>
    </rPh>
    <phoneticPr fontId="2"/>
  </si>
  <si>
    <t>県支出金</t>
    <rPh sb="0" eb="1">
      <t>ケン</t>
    </rPh>
    <rPh sb="1" eb="4">
      <t>シシュツキン</t>
    </rPh>
    <phoneticPr fontId="2"/>
  </si>
  <si>
    <t>議会費</t>
    <rPh sb="0" eb="2">
      <t>ギカイ</t>
    </rPh>
    <rPh sb="2" eb="3">
      <t>ヒ</t>
    </rPh>
    <phoneticPr fontId="2"/>
  </si>
  <si>
    <t>財産収入</t>
    <rPh sb="0" eb="2">
      <t>ザイサン</t>
    </rPh>
    <rPh sb="2" eb="4">
      <t>シュウニュウ</t>
    </rPh>
    <phoneticPr fontId="2"/>
  </si>
  <si>
    <t>労働費</t>
    <rPh sb="0" eb="3">
      <t>ロウドウヒ</t>
    </rPh>
    <phoneticPr fontId="2"/>
  </si>
  <si>
    <t>農林水産業費</t>
    <rPh sb="0" eb="2">
      <t>ノウリン</t>
    </rPh>
    <rPh sb="2" eb="5">
      <t>スイサンギョウ</t>
    </rPh>
    <rPh sb="5" eb="6">
      <t>ヒ</t>
    </rPh>
    <phoneticPr fontId="2"/>
  </si>
  <si>
    <t>寄附金</t>
    <rPh sb="0" eb="3">
      <t>キフキン</t>
    </rPh>
    <phoneticPr fontId="2"/>
  </si>
  <si>
    <t>…</t>
  </si>
  <si>
    <t>繰入金</t>
    <rPh sb="0" eb="2">
      <t>クリイレ</t>
    </rPh>
    <rPh sb="2" eb="3">
      <t>キン</t>
    </rPh>
    <phoneticPr fontId="2"/>
  </si>
  <si>
    <t>年次</t>
    <rPh sb="0" eb="2">
      <t>ネンジ</t>
    </rPh>
    <phoneticPr fontId="2"/>
  </si>
  <si>
    <t>補助事業費</t>
    <rPh sb="0" eb="2">
      <t>ホジョ</t>
    </rPh>
    <rPh sb="2" eb="5">
      <t>ジギョウヒ</t>
    </rPh>
    <phoneticPr fontId="2"/>
  </si>
  <si>
    <t>繰越金</t>
    <rPh sb="0" eb="2">
      <t>クリコシ</t>
    </rPh>
    <rPh sb="2" eb="3">
      <t>キン</t>
    </rPh>
    <phoneticPr fontId="2"/>
  </si>
  <si>
    <t>商工費</t>
    <rPh sb="0" eb="2">
      <t>ショウコウ</t>
    </rPh>
    <rPh sb="2" eb="3">
      <t>ヒ</t>
    </rPh>
    <phoneticPr fontId="2"/>
  </si>
  <si>
    <t>◆ 固定資産税の市民負担額（現年度分）</t>
    <rPh sb="2" eb="4">
      <t>コテイ</t>
    </rPh>
    <rPh sb="4" eb="7">
      <t>シサンゼイ</t>
    </rPh>
    <rPh sb="8" eb="10">
      <t>シミン</t>
    </rPh>
    <rPh sb="10" eb="12">
      <t>フタン</t>
    </rPh>
    <rPh sb="12" eb="13">
      <t>ガク</t>
    </rPh>
    <rPh sb="14" eb="15">
      <t>ゲン</t>
    </rPh>
    <rPh sb="15" eb="18">
      <t>ネンドブン</t>
    </rPh>
    <phoneticPr fontId="2"/>
  </si>
  <si>
    <t>収入</t>
    <rPh sb="0" eb="2">
      <t>シュウニュウ</t>
    </rPh>
    <phoneticPr fontId="2"/>
  </si>
  <si>
    <t>市債</t>
    <rPh sb="0" eb="1">
      <t>シ</t>
    </rPh>
    <phoneticPr fontId="2"/>
  </si>
  <si>
    <t>◆ 性質別歳出決算額（普通会計）</t>
    <rPh sb="2" eb="4">
      <t>セイシツ</t>
    </rPh>
    <rPh sb="4" eb="5">
      <t>ベツ</t>
    </rPh>
    <rPh sb="5" eb="7">
      <t>サイシュツ</t>
    </rPh>
    <rPh sb="7" eb="9">
      <t>ケッサン</t>
    </rPh>
    <rPh sb="9" eb="10">
      <t>ガク</t>
    </rPh>
    <rPh sb="11" eb="13">
      <t>フツウ</t>
    </rPh>
    <rPh sb="13" eb="15">
      <t>カイケイ</t>
    </rPh>
    <phoneticPr fontId="2"/>
  </si>
  <si>
    <t>資料：決算書</t>
    <rPh sb="0" eb="2">
      <t>シリョウ</t>
    </rPh>
    <rPh sb="3" eb="6">
      <t>ケッサンショ</t>
    </rPh>
    <phoneticPr fontId="2"/>
  </si>
  <si>
    <t>（歳出）</t>
    <rPh sb="1" eb="3">
      <t>サイシュツ</t>
    </rPh>
    <phoneticPr fontId="2"/>
  </si>
  <si>
    <t>災害復旧事業費</t>
    <rPh sb="0" eb="2">
      <t>サイガイ</t>
    </rPh>
    <rPh sb="2" eb="4">
      <t>フッキュウ</t>
    </rPh>
    <rPh sb="4" eb="7">
      <t>ジギョウヒ</t>
    </rPh>
    <phoneticPr fontId="2"/>
  </si>
  <si>
    <t>令</t>
    <rPh sb="0" eb="1">
      <t>レイ</t>
    </rPh>
    <phoneticPr fontId="2"/>
  </si>
  <si>
    <t>民生費</t>
    <rPh sb="0" eb="2">
      <t>ミンセイ</t>
    </rPh>
    <rPh sb="2" eb="3">
      <t>ヒ</t>
    </rPh>
    <phoneticPr fontId="2"/>
  </si>
  <si>
    <t>市民負担額</t>
    <rPh sb="0" eb="2">
      <t>シミン</t>
    </rPh>
    <rPh sb="2" eb="4">
      <t>フタン</t>
    </rPh>
    <rPh sb="4" eb="5">
      <t>ガク</t>
    </rPh>
    <phoneticPr fontId="2"/>
  </si>
  <si>
    <t>衛生費</t>
    <rPh sb="0" eb="3">
      <t>エイセイヒ</t>
    </rPh>
    <phoneticPr fontId="2"/>
  </si>
  <si>
    <t>土木費</t>
    <rPh sb="0" eb="2">
      <t>ドボク</t>
    </rPh>
    <rPh sb="2" eb="3">
      <t>ヒ</t>
    </rPh>
    <phoneticPr fontId="2"/>
  </si>
  <si>
    <t>水道事業会計</t>
    <rPh sb="0" eb="2">
      <t>スイドウ</t>
    </rPh>
    <rPh sb="2" eb="4">
      <t>ジギョウ</t>
    </rPh>
    <rPh sb="4" eb="6">
      <t>カイケイ</t>
    </rPh>
    <phoneticPr fontId="2"/>
  </si>
  <si>
    <t>消防費</t>
    <rPh sb="0" eb="2">
      <t>ショウボウ</t>
    </rPh>
    <rPh sb="2" eb="3">
      <t>ヒ</t>
    </rPh>
    <phoneticPr fontId="2"/>
  </si>
  <si>
    <t>災害復旧費</t>
    <rPh sb="0" eb="2">
      <t>サイガイ</t>
    </rPh>
    <rPh sb="2" eb="4">
      <t>フッキュウ</t>
    </rPh>
    <rPh sb="4" eb="5">
      <t>ヒ</t>
    </rPh>
    <phoneticPr fontId="2"/>
  </si>
  <si>
    <t>資本的収支</t>
    <rPh sb="0" eb="3">
      <t>シホンテキ</t>
    </rPh>
    <rPh sb="3" eb="5">
      <t>シュウシ</t>
    </rPh>
    <phoneticPr fontId="2"/>
  </si>
  <si>
    <t>諸支出金</t>
    <rPh sb="0" eb="1">
      <t>ショ</t>
    </rPh>
    <rPh sb="1" eb="4">
      <t>シシュツキン</t>
    </rPh>
    <phoneticPr fontId="2"/>
  </si>
  <si>
    <t>物件費</t>
    <rPh sb="0" eb="3">
      <t>ブッケンヒ</t>
    </rPh>
    <phoneticPr fontId="2"/>
  </si>
  <si>
    <t>予備費</t>
    <rPh sb="0" eb="3">
      <t>ヨビヒ</t>
    </rPh>
    <phoneticPr fontId="2"/>
  </si>
  <si>
    <t>◆ 特別会計決算の推移</t>
    <rPh sb="2" eb="4">
      <t>トクベツ</t>
    </rPh>
    <rPh sb="4" eb="6">
      <t>カイケイ</t>
    </rPh>
    <rPh sb="6" eb="8">
      <t>ケッサン</t>
    </rPh>
    <rPh sb="9" eb="11">
      <t>スイイ</t>
    </rPh>
    <phoneticPr fontId="2"/>
  </si>
  <si>
    <t>歳出総額</t>
    <rPh sb="0" eb="2">
      <t>サイシュツ</t>
    </rPh>
    <rPh sb="2" eb="4">
      <t>ソウガク</t>
    </rPh>
    <phoneticPr fontId="2"/>
  </si>
  <si>
    <t>年度</t>
    <rPh sb="0" eb="2">
      <t>ネンド</t>
    </rPh>
    <phoneticPr fontId="2"/>
  </si>
  <si>
    <t>普通建設事業費</t>
    <rPh sb="0" eb="2">
      <t>フツウ</t>
    </rPh>
    <rPh sb="2" eb="4">
      <t>ケンセツ</t>
    </rPh>
    <rPh sb="4" eb="7">
      <t>ジギョウヒ</t>
    </rPh>
    <phoneticPr fontId="2"/>
  </si>
  <si>
    <t>収益的収支</t>
    <rPh sb="0" eb="3">
      <t>シュウエキテキ</t>
    </rPh>
    <rPh sb="3" eb="5">
      <t>シュウシ</t>
    </rPh>
    <phoneticPr fontId="2"/>
  </si>
  <si>
    <t>区分/年度</t>
    <rPh sb="0" eb="2">
      <t>クブン</t>
    </rPh>
    <rPh sb="3" eb="5">
      <t>ネンド</t>
    </rPh>
    <phoneticPr fontId="2"/>
  </si>
  <si>
    <t>人件費</t>
    <rPh sb="0" eb="3">
      <t>ジンケンヒ</t>
    </rPh>
    <phoneticPr fontId="2"/>
  </si>
  <si>
    <t>維持補修費</t>
    <rPh sb="0" eb="2">
      <t>イジ</t>
    </rPh>
    <rPh sb="2" eb="4">
      <t>ホシュウ</t>
    </rPh>
    <rPh sb="4" eb="5">
      <t>ヒ</t>
    </rPh>
    <phoneticPr fontId="2"/>
  </si>
  <si>
    <t>扶助費</t>
    <rPh sb="0" eb="3">
      <t>フジョヒ</t>
    </rPh>
    <phoneticPr fontId="2"/>
  </si>
  <si>
    <t>繰出金</t>
    <rPh sb="0" eb="2">
      <t>クリダ</t>
    </rPh>
    <rPh sb="2" eb="3">
      <t>キン</t>
    </rPh>
    <phoneticPr fontId="2"/>
  </si>
  <si>
    <t>平成22</t>
    <rPh sb="0" eb="2">
      <t>ヘイセイ</t>
    </rPh>
    <phoneticPr fontId="2"/>
  </si>
  <si>
    <t>資料：財政状況調査</t>
    <rPh sb="0" eb="2">
      <t>シリョウ</t>
    </rPh>
    <rPh sb="3" eb="5">
      <t>ザイセイ</t>
    </rPh>
    <rPh sb="5" eb="7">
      <t>ジョウキョウ</t>
    </rPh>
    <rPh sb="7" eb="9">
      <t>チョウサ</t>
    </rPh>
    <phoneticPr fontId="2"/>
  </si>
  <si>
    <t>◆ 市税の決算額の推移</t>
    <rPh sb="2" eb="3">
      <t>シ</t>
    </rPh>
    <rPh sb="3" eb="4">
      <t>ゼイ</t>
    </rPh>
    <rPh sb="5" eb="7">
      <t>ケッサン</t>
    </rPh>
    <rPh sb="7" eb="8">
      <t>ガク</t>
    </rPh>
    <rPh sb="9" eb="11">
      <t>スイイ</t>
    </rPh>
    <phoneticPr fontId="2"/>
  </si>
  <si>
    <t>市民税</t>
    <rPh sb="0" eb="3">
      <t>シミンゼイ</t>
    </rPh>
    <phoneticPr fontId="2"/>
  </si>
  <si>
    <t>個人</t>
    <rPh sb="0" eb="2">
      <t>コジン</t>
    </rPh>
    <phoneticPr fontId="2"/>
  </si>
  <si>
    <t>（単位：千円）</t>
  </si>
  <si>
    <t>法人</t>
    <rPh sb="0" eb="2">
      <t>ホウジン</t>
    </rPh>
    <phoneticPr fontId="2"/>
  </si>
  <si>
    <t>軽自動車税</t>
    <rPh sb="0" eb="4">
      <t>ケイジドウシャ</t>
    </rPh>
    <rPh sb="4" eb="5">
      <t>ゼイ</t>
    </rPh>
    <phoneticPr fontId="2"/>
  </si>
  <si>
    <t>市たばこ税</t>
    <rPh sb="0" eb="1">
      <t>シ</t>
    </rPh>
    <rPh sb="4" eb="5">
      <t>ゼイ</t>
    </rPh>
    <phoneticPr fontId="2"/>
  </si>
  <si>
    <t>鉱産税</t>
    <rPh sb="0" eb="2">
      <t>コウサン</t>
    </rPh>
    <rPh sb="2" eb="3">
      <t>ゼイ</t>
    </rPh>
    <phoneticPr fontId="2"/>
  </si>
  <si>
    <t>市たばこ消費税</t>
    <rPh sb="0" eb="1">
      <t>シ</t>
    </rPh>
    <rPh sb="4" eb="6">
      <t>ショウヒ</t>
    </rPh>
    <rPh sb="6" eb="7">
      <t>ゼイ</t>
    </rPh>
    <phoneticPr fontId="2"/>
  </si>
  <si>
    <t>電気・ガス税</t>
    <rPh sb="0" eb="2">
      <t>デンキ</t>
    </rPh>
    <rPh sb="5" eb="6">
      <t>ゼイ</t>
    </rPh>
    <phoneticPr fontId="2"/>
  </si>
  <si>
    <t>木材引取税</t>
    <rPh sb="0" eb="2">
      <t>モクザイ</t>
    </rPh>
    <rPh sb="2" eb="4">
      <t>ヒキトリ</t>
    </rPh>
    <rPh sb="4" eb="5">
      <t>ゼイ</t>
    </rPh>
    <phoneticPr fontId="2"/>
  </si>
  <si>
    <t>特別土地保有税</t>
    <rPh sb="0" eb="2">
      <t>トクベツ</t>
    </rPh>
    <rPh sb="2" eb="4">
      <t>トチ</t>
    </rPh>
    <rPh sb="4" eb="6">
      <t>ホユウ</t>
    </rPh>
    <rPh sb="6" eb="7">
      <t>ゼイ</t>
    </rPh>
    <phoneticPr fontId="2"/>
  </si>
  <si>
    <t>入湯税</t>
    <rPh sb="0" eb="2">
      <t>ニュウトウ</t>
    </rPh>
    <rPh sb="2" eb="3">
      <t>ゼイ</t>
    </rPh>
    <phoneticPr fontId="2"/>
  </si>
  <si>
    <t>86　財　政</t>
    <rPh sb="3" eb="4">
      <t>ザイ</t>
    </rPh>
    <rPh sb="5" eb="6">
      <t>セイ</t>
    </rPh>
    <phoneticPr fontId="2"/>
  </si>
  <si>
    <t>◆ 国民健康保険税と被保険者負担額（現年度分）</t>
    <rPh sb="2" eb="4">
      <t>コクミン</t>
    </rPh>
    <rPh sb="4" eb="6">
      <t>ケンコウ</t>
    </rPh>
    <rPh sb="6" eb="8">
      <t>ホケン</t>
    </rPh>
    <rPh sb="8" eb="9">
      <t>ゼイ</t>
    </rPh>
    <rPh sb="10" eb="14">
      <t>ヒホケンシャ</t>
    </rPh>
    <rPh sb="14" eb="16">
      <t>フタン</t>
    </rPh>
    <rPh sb="16" eb="17">
      <t>ガク</t>
    </rPh>
    <rPh sb="18" eb="19">
      <t>ゲン</t>
    </rPh>
    <rPh sb="19" eb="22">
      <t>ネンドブン</t>
    </rPh>
    <phoneticPr fontId="2"/>
  </si>
  <si>
    <t>調定額</t>
    <rPh sb="0" eb="2">
      <t>チョウテイ</t>
    </rPh>
    <rPh sb="2" eb="3">
      <t>ガク</t>
    </rPh>
    <phoneticPr fontId="2"/>
  </si>
  <si>
    <t>収入済額</t>
    <rPh sb="0" eb="2">
      <t>シュウニュウ</t>
    </rPh>
    <rPh sb="2" eb="3">
      <t>ズ</t>
    </rPh>
    <rPh sb="3" eb="4">
      <t>ガク</t>
    </rPh>
    <phoneticPr fontId="2"/>
  </si>
  <si>
    <t>収入未済額</t>
    <rPh sb="0" eb="2">
      <t>シュウニュウ</t>
    </rPh>
    <rPh sb="2" eb="4">
      <t>ミサイ</t>
    </rPh>
    <rPh sb="4" eb="5">
      <t>ガク</t>
    </rPh>
    <phoneticPr fontId="2"/>
  </si>
  <si>
    <t>収納率</t>
    <rPh sb="0" eb="2">
      <t>シュウノウ</t>
    </rPh>
    <rPh sb="2" eb="3">
      <t>リツ</t>
    </rPh>
    <phoneticPr fontId="2"/>
  </si>
  <si>
    <t>被保険者数</t>
    <rPh sb="0" eb="4">
      <t>ヒホケンシャ</t>
    </rPh>
    <rPh sb="4" eb="5">
      <t>スウ</t>
    </rPh>
    <phoneticPr fontId="2"/>
  </si>
  <si>
    <t>被保険者負担額</t>
    <rPh sb="0" eb="4">
      <t>ヒホケンシャ</t>
    </rPh>
    <rPh sb="4" eb="6">
      <t>フタン</t>
    </rPh>
    <rPh sb="6" eb="7">
      <t>ガク</t>
    </rPh>
    <phoneticPr fontId="2"/>
  </si>
  <si>
    <t>世帯数</t>
    <rPh sb="0" eb="3">
      <t>セタイスウ</t>
    </rPh>
    <phoneticPr fontId="2"/>
  </si>
  <si>
    <t>世帯員数</t>
    <rPh sb="0" eb="3">
      <t>セタイイン</t>
    </rPh>
    <rPh sb="3" eb="4">
      <t>スウ</t>
    </rPh>
    <phoneticPr fontId="2"/>
  </si>
  <si>
    <t>1世帯あたり</t>
    <rPh sb="1" eb="3">
      <t>セタイ</t>
    </rPh>
    <phoneticPr fontId="2"/>
  </si>
  <si>
    <t>1人あたり</t>
    <rPh sb="0" eb="2">
      <t>ヒトリ</t>
    </rPh>
    <phoneticPr fontId="2"/>
  </si>
  <si>
    <t>千円</t>
    <rPh sb="0" eb="2">
      <t>センエン</t>
    </rPh>
    <phoneticPr fontId="2"/>
  </si>
  <si>
    <t>世帯</t>
    <rPh sb="0" eb="2">
      <t>セタイ</t>
    </rPh>
    <phoneticPr fontId="2"/>
  </si>
  <si>
    <t>人</t>
    <rPh sb="0" eb="1">
      <t>ニン</t>
    </rPh>
    <phoneticPr fontId="2"/>
  </si>
  <si>
    <t>円</t>
    <rPh sb="0" eb="1">
      <t>エン</t>
    </rPh>
    <phoneticPr fontId="2"/>
  </si>
  <si>
    <t>（注）被保険者は、年度末現在</t>
  </si>
  <si>
    <t>平</t>
  </si>
  <si>
    <t>（注）世帯数・人口は、年度末住民登録人口</t>
    <rPh sb="1" eb="2">
      <t>チュウ</t>
    </rPh>
    <rPh sb="3" eb="6">
      <t>セタイスウ</t>
    </rPh>
    <rPh sb="7" eb="9">
      <t>ジンコウ</t>
    </rPh>
    <rPh sb="11" eb="14">
      <t>ネンドマツ</t>
    </rPh>
    <rPh sb="14" eb="16">
      <t>ジュウミン</t>
    </rPh>
    <rPh sb="16" eb="18">
      <t>トウロク</t>
    </rPh>
    <rPh sb="18" eb="20">
      <t>ジンコウ</t>
    </rPh>
    <phoneticPr fontId="2"/>
  </si>
  <si>
    <t>◆ 納税貯蓄組合の概要</t>
    <rPh sb="2" eb="4">
      <t>ノウゼイ</t>
    </rPh>
    <rPh sb="4" eb="6">
      <t>チョチク</t>
    </rPh>
    <rPh sb="6" eb="8">
      <t>クミアイ</t>
    </rPh>
    <rPh sb="9" eb="11">
      <t>ガイヨウ</t>
    </rPh>
    <phoneticPr fontId="2"/>
  </si>
  <si>
    <t>組合数</t>
    <rPh sb="0" eb="2">
      <t>クミアイ</t>
    </rPh>
    <rPh sb="2" eb="3">
      <t>スウ</t>
    </rPh>
    <phoneticPr fontId="2"/>
  </si>
  <si>
    <t>加入世帯</t>
    <rPh sb="0" eb="2">
      <t>カニュウ</t>
    </rPh>
    <rPh sb="2" eb="4">
      <t>セタイ</t>
    </rPh>
    <phoneticPr fontId="2"/>
  </si>
  <si>
    <t>納付税額</t>
    <rPh sb="0" eb="2">
      <t>ノウフ</t>
    </rPh>
    <rPh sb="2" eb="4">
      <t>ゼイガク</t>
    </rPh>
    <phoneticPr fontId="2"/>
  </si>
  <si>
    <t>令和元</t>
  </si>
  <si>
    <t>納税組合</t>
    <rPh sb="0" eb="2">
      <t>ノウゼイ</t>
    </rPh>
    <rPh sb="2" eb="4">
      <t>クミアイ</t>
    </rPh>
    <phoneticPr fontId="2"/>
  </si>
  <si>
    <t>構成比（％）</t>
    <rPh sb="0" eb="3">
      <t>コウセイヒ</t>
    </rPh>
    <phoneticPr fontId="2"/>
  </si>
  <si>
    <t>組合未加入</t>
    <rPh sb="0" eb="2">
      <t>クミアイ</t>
    </rPh>
    <rPh sb="2" eb="5">
      <t>ミカニュウ</t>
    </rPh>
    <phoneticPr fontId="2"/>
  </si>
  <si>
    <t>財　政　83</t>
  </si>
  <si>
    <t>資料：税務課</t>
    <rPh sb="0" eb="2">
      <t>シリョウ</t>
    </rPh>
    <rPh sb="3" eb="6">
      <t>ゼイムカ</t>
    </rPh>
    <phoneticPr fontId="2"/>
  </si>
  <si>
    <t>(単位：千円）</t>
  </si>
  <si>
    <t>財　政　85</t>
  </si>
  <si>
    <t>資料：市民課、税務課</t>
    <rPh sb="0" eb="2">
      <t>シリョウ</t>
    </rPh>
    <rPh sb="3" eb="5">
      <t>シミン</t>
    </rPh>
    <rPh sb="5" eb="6">
      <t>カ</t>
    </rPh>
    <rPh sb="7" eb="10">
      <t>ゼイムカ</t>
    </rPh>
    <phoneticPr fontId="2"/>
  </si>
  <si>
    <t>１３．財政</t>
    <rPh sb="3" eb="5">
      <t>ザイセイ</t>
    </rPh>
    <phoneticPr fontId="2"/>
  </si>
  <si>
    <t>歳入総額</t>
  </si>
  <si>
    <t>下水道事業</t>
  </si>
  <si>
    <t>農業集落排水事業</t>
  </si>
  <si>
    <t>漁業集落排水事業</t>
  </si>
  <si>
    <t>国民健康保険事業勘定</t>
  </si>
  <si>
    <t>国民健康保険診療施設勘定</t>
  </si>
  <si>
    <t>後期高齢者医療</t>
  </si>
  <si>
    <t>介護保険</t>
  </si>
  <si>
    <t>気仙町財産区</t>
  </si>
  <si>
    <t>矢作町財産区</t>
  </si>
  <si>
    <t>公共用地取得事業</t>
  </si>
  <si>
    <t>歳出総額</t>
  </si>
  <si>
    <t>資料：水道事業所</t>
    <rPh sb="0" eb="2">
      <t>シリョウ</t>
    </rPh>
    <rPh sb="3" eb="5">
      <t>スイドウ</t>
    </rPh>
    <rPh sb="5" eb="8">
      <t>ジギョウショ</t>
    </rPh>
    <phoneticPr fontId="2"/>
  </si>
  <si>
    <t>　介 護 保 険 事 業 勘 定</t>
    <rPh sb="1" eb="2">
      <t>カイ</t>
    </rPh>
    <rPh sb="3" eb="4">
      <t>ゴ</t>
    </rPh>
    <rPh sb="5" eb="6">
      <t>ホ</t>
    </rPh>
    <rPh sb="7" eb="8">
      <t>ケン</t>
    </rPh>
    <rPh sb="9" eb="10">
      <t>コト</t>
    </rPh>
    <rPh sb="11" eb="12">
      <t>ギョウ</t>
    </rPh>
    <rPh sb="13" eb="14">
      <t>カン</t>
    </rPh>
    <rPh sb="15" eb="16">
      <t>サダム</t>
    </rPh>
    <phoneticPr fontId="2"/>
  </si>
  <si>
    <t>　介護サービス事 業 勘 定</t>
  </si>
  <si>
    <t>％</t>
  </si>
  <si>
    <t>平</t>
    <rPh sb="0" eb="1">
      <t>ヒラ</t>
    </rPh>
    <phoneticPr fontId="2"/>
  </si>
  <si>
    <t>※H20～H22は、下の表に合わせて削除しています</t>
    <rPh sb="10" eb="11">
      <t>シタ</t>
    </rPh>
    <rPh sb="12" eb="13">
      <t>ヒョウ</t>
    </rPh>
    <rPh sb="14" eb="15">
      <t>ア</t>
    </rPh>
    <rPh sb="18" eb="20">
      <t>サクジョ</t>
    </rPh>
    <phoneticPr fontId="2"/>
  </si>
  <si>
    <t>◆ 個人市民税の市民負担額（現年度分）</t>
    <rPh sb="2" eb="4">
      <t>コジン</t>
    </rPh>
    <rPh sb="4" eb="7">
      <t>シミンゼイ</t>
    </rPh>
    <rPh sb="8" eb="10">
      <t>シミン</t>
    </rPh>
    <rPh sb="10" eb="12">
      <t>フタン</t>
    </rPh>
    <rPh sb="12" eb="13">
      <t>ガク</t>
    </rPh>
    <rPh sb="14" eb="15">
      <t>ゲン</t>
    </rPh>
    <rPh sb="15" eb="18">
      <t>ネンドブン</t>
    </rPh>
    <phoneticPr fontId="2"/>
  </si>
  <si>
    <t>人口</t>
    <rPh sb="0" eb="2">
      <t>ジンコウ</t>
    </rPh>
    <phoneticPr fontId="2"/>
  </si>
  <si>
    <t>世帯数・人口</t>
    <rPh sb="0" eb="2">
      <t>セタイ</t>
    </rPh>
    <rPh sb="2" eb="3">
      <t>スウ</t>
    </rPh>
    <rPh sb="4" eb="6">
      <t>ジンコウ</t>
    </rPh>
    <phoneticPr fontId="2"/>
  </si>
  <si>
    <t>平</t>
    <rPh sb="0" eb="1">
      <t>タイラ</t>
    </rPh>
    <phoneticPr fontId="2"/>
  </si>
  <si>
    <t>資料：税務課</t>
    <rPh sb="0" eb="2">
      <t>シリョウ</t>
    </rPh>
    <rPh sb="3" eb="5">
      <t>ゼイム</t>
    </rPh>
    <rPh sb="5" eb="6">
      <t>カ</t>
    </rPh>
    <phoneticPr fontId="2"/>
  </si>
  <si>
    <t>納税義務者負担額</t>
    <rPh sb="0" eb="2">
      <t>ノウゼイ</t>
    </rPh>
    <rPh sb="2" eb="5">
      <t>ギムシャ</t>
    </rPh>
    <rPh sb="5" eb="7">
      <t>フタン</t>
    </rPh>
    <rPh sb="7" eb="8">
      <t>ガク</t>
    </rPh>
    <phoneticPr fontId="2"/>
  </si>
  <si>
    <t>市民負担相当額</t>
    <rPh sb="0" eb="2">
      <t>シミン</t>
    </rPh>
    <rPh sb="2" eb="4">
      <t>フタン</t>
    </rPh>
    <rPh sb="4" eb="6">
      <t>ソウトウ</t>
    </rPh>
    <rPh sb="6" eb="7">
      <t>ガク</t>
    </rPh>
    <phoneticPr fontId="2"/>
  </si>
  <si>
    <t>納税義務者数</t>
    <rPh sb="0" eb="2">
      <t>ノウゼイ</t>
    </rPh>
    <rPh sb="2" eb="5">
      <t>ギムシャ</t>
    </rPh>
    <rPh sb="5" eb="6">
      <t>スウ</t>
    </rPh>
    <phoneticPr fontId="2"/>
  </si>
  <si>
    <t>1納税者あたり</t>
    <rPh sb="1" eb="4">
      <t>ノウゼイシャ</t>
    </rPh>
    <phoneticPr fontId="2"/>
  </si>
  <si>
    <t>人（社）</t>
    <rPh sb="0" eb="1">
      <t>ヒト</t>
    </rPh>
    <rPh sb="2" eb="3">
      <t>シャ</t>
    </rPh>
    <phoneticPr fontId="2"/>
  </si>
  <si>
    <t>（注）人口は、年度末住民登録人口</t>
    <rPh sb="1" eb="2">
      <t>チュウ</t>
    </rPh>
    <rPh sb="3" eb="5">
      <t>ジンコウ</t>
    </rPh>
    <rPh sb="7" eb="10">
      <t>ネンドマツ</t>
    </rPh>
    <rPh sb="10" eb="12">
      <t>ジュウミン</t>
    </rPh>
    <rPh sb="12" eb="14">
      <t>トウロク</t>
    </rPh>
    <rPh sb="14" eb="16">
      <t>ジンコウ</t>
    </rPh>
    <phoneticPr fontId="2"/>
  </si>
  <si>
    <t>令和元</t>
    <rPh sb="0" eb="2">
      <t>レイワ</t>
    </rPh>
    <rPh sb="2" eb="3">
      <t>ガン</t>
    </rPh>
    <phoneticPr fontId="2"/>
  </si>
  <si>
    <t>平成　　22</t>
    <rPh sb="0" eb="2">
      <t>ヘイセイ</t>
    </rPh>
    <phoneticPr fontId="2"/>
  </si>
  <si>
    <t>令和　　元</t>
    <rPh sb="0" eb="2">
      <t>レイワ</t>
    </rPh>
    <rPh sb="4" eb="5">
      <t>ガン</t>
    </rPh>
    <phoneticPr fontId="2"/>
  </si>
  <si>
    <t>元</t>
    <rPh sb="0" eb="1">
      <t>ガン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</si>
</sst>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#,##0.0;[Red]\-#,##0.0"/>
    <numFmt numFmtId="177" formatCode="0.0"/>
  </numFmts>
  <fonts count="20">
    <font>
      <sz val="11"/>
      <color theme="1"/>
      <name val="ＭＳ Ｐ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Ｐゴシック"/>
      <family val="3"/>
      <scheme val="minor"/>
    </font>
    <font>
      <sz val="12"/>
      <color theme="1"/>
      <name val="ＭＳ Ｐゴシック"/>
      <family val="3"/>
      <scheme val="minor"/>
    </font>
    <font>
      <b/>
      <sz val="14"/>
      <color theme="1"/>
      <name val="ＭＳ Ｐゴシック"/>
      <family val="3"/>
      <scheme val="major"/>
    </font>
    <font>
      <b/>
      <sz val="12"/>
      <color theme="1"/>
      <name val="ＭＳ Ｐゴシック"/>
      <family val="3"/>
      <scheme val="minor"/>
    </font>
    <font>
      <sz val="11"/>
      <color theme="1"/>
      <name val="ＭＳ 明朝"/>
      <family val="1"/>
    </font>
    <font>
      <sz val="10"/>
      <color theme="1"/>
      <name val="ＭＳ 明朝"/>
      <family val="1"/>
    </font>
    <font>
      <sz val="9"/>
      <color theme="1"/>
      <name val="ＭＳ 明朝"/>
      <family val="1"/>
    </font>
    <font>
      <sz val="11"/>
      <color theme="1"/>
      <name val="ＭＳ Ｐゴシック"/>
      <family val="3"/>
      <scheme val="minor"/>
    </font>
    <font>
      <sz val="15"/>
      <color theme="1"/>
      <name val="ＭＳ 明朝"/>
      <family val="1"/>
    </font>
    <font>
      <b/>
      <sz val="15"/>
      <color theme="1"/>
      <name val="ＭＳ Ｐゴシック"/>
      <family val="3"/>
      <scheme val="major"/>
    </font>
    <font>
      <sz val="10"/>
      <color theme="1"/>
      <name val="ＭＳ Ｐゴシック"/>
      <family val="3"/>
      <scheme val="minor"/>
    </font>
    <font>
      <sz val="12"/>
      <color theme="1"/>
      <name val="ＭＳ 明朝"/>
      <family val="1"/>
    </font>
    <font>
      <sz val="16"/>
      <color theme="1"/>
      <name val="ＭＳ 明朝"/>
      <family val="1"/>
    </font>
    <font>
      <sz val="12"/>
      <color auto="1"/>
      <name val="ＭＳ 明朝"/>
      <family val="1"/>
    </font>
    <font>
      <sz val="11"/>
      <color auto="1"/>
      <name val="ＭＳ 明朝"/>
      <family val="1"/>
    </font>
    <font>
      <b/>
      <sz val="12"/>
      <color auto="1"/>
      <name val="ＭＳ Ｐゴシック"/>
      <family val="3"/>
      <scheme val="major"/>
    </font>
    <font>
      <sz val="10"/>
      <color auto="1"/>
      <name val="ＭＳ 明朝"/>
      <family val="1"/>
    </font>
    <font>
      <sz val="6"/>
      <color auto="1"/>
      <name val="游ゴシック"/>
      <family val="3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129">
    <xf numFmtId="0" fontId="0" fillId="0" borderId="0" xfId="0"/>
    <xf numFmtId="0" fontId="0" fillId="0" borderId="0" xfId="0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6" fillId="0" borderId="1" xfId="0" applyFont="1" applyFill="1" applyBorder="1"/>
    <xf numFmtId="0" fontId="6" fillId="0" borderId="2" xfId="0" applyFont="1" applyFill="1" applyBorder="1"/>
    <xf numFmtId="0" fontId="7" fillId="0" borderId="3" xfId="0" applyFont="1" applyFill="1" applyBorder="1" applyAlignment="1">
      <alignment horizontal="distributed"/>
    </xf>
    <xf numFmtId="0" fontId="7" fillId="0" borderId="4" xfId="0" applyFont="1" applyFill="1" applyBorder="1" applyAlignment="1">
      <alignment horizontal="distributed"/>
    </xf>
    <xf numFmtId="0" fontId="7" fillId="0" borderId="4" xfId="0" applyFont="1" applyFill="1" applyBorder="1" applyAlignment="1">
      <alignment horizontal="distributed" wrapText="1"/>
    </xf>
    <xf numFmtId="0" fontId="8" fillId="0" borderId="4" xfId="0" applyFont="1" applyFill="1" applyBorder="1" applyAlignment="1">
      <alignment horizontal="distributed"/>
    </xf>
    <xf numFmtId="0" fontId="7" fillId="0" borderId="5" xfId="0" applyFont="1" applyFill="1" applyBorder="1" applyAlignment="1">
      <alignment horizontal="distributed"/>
    </xf>
    <xf numFmtId="0" fontId="6" fillId="0" borderId="0" xfId="0" applyFont="1" applyFill="1"/>
    <xf numFmtId="0" fontId="6" fillId="0" borderId="0" xfId="0" applyFont="1" applyFill="1" applyBorder="1" applyAlignment="1"/>
    <xf numFmtId="0" fontId="6" fillId="0" borderId="3" xfId="0" applyFont="1" applyFill="1" applyBorder="1" applyAlignment="1">
      <alignment horizontal="distributed"/>
    </xf>
    <xf numFmtId="0" fontId="6" fillId="0" borderId="4" xfId="0" applyFont="1" applyFill="1" applyBorder="1" applyAlignment="1">
      <alignment horizontal="distributed"/>
    </xf>
    <xf numFmtId="0" fontId="6" fillId="0" borderId="5" xfId="0" applyFont="1" applyFill="1" applyBorder="1" applyAlignment="1">
      <alignment horizontal="distributed"/>
    </xf>
    <xf numFmtId="0" fontId="6" fillId="0" borderId="6" xfId="0" applyFont="1" applyFill="1" applyBorder="1" applyAlignment="1">
      <alignment horizontal="center"/>
    </xf>
    <xf numFmtId="38" fontId="7" fillId="0" borderId="7" xfId="2" applyFont="1" applyFill="1" applyBorder="1" applyAlignment="1"/>
    <xf numFmtId="38" fontId="7" fillId="0" borderId="0" xfId="2" applyFont="1" applyFill="1" applyBorder="1" applyAlignment="1"/>
    <xf numFmtId="38" fontId="7" fillId="0" borderId="0" xfId="2" applyFont="1" applyFill="1" applyBorder="1" applyAlignment="1">
      <alignment vertical="center"/>
    </xf>
    <xf numFmtId="38" fontId="7" fillId="0" borderId="0" xfId="2" applyFont="1" applyFill="1" applyBorder="1" applyAlignment="1">
      <alignment horizontal="right" vertical="center"/>
    </xf>
    <xf numFmtId="38" fontId="7" fillId="0" borderId="1" xfId="2" applyFont="1" applyFill="1" applyBorder="1" applyAlignment="1"/>
    <xf numFmtId="38" fontId="0" fillId="0" borderId="0" xfId="0" applyNumberFormat="1" applyFill="1"/>
    <xf numFmtId="38" fontId="7" fillId="0" borderId="7" xfId="2" applyFont="1" applyFill="1" applyBorder="1" applyAlignment="1">
      <alignment shrinkToFit="1"/>
    </xf>
    <xf numFmtId="38" fontId="7" fillId="0" borderId="0" xfId="2" applyFont="1" applyFill="1" applyBorder="1" applyAlignment="1">
      <alignment shrinkToFit="1"/>
    </xf>
    <xf numFmtId="0" fontId="6" fillId="0" borderId="0" xfId="0" applyFont="1" applyFill="1" applyAlignment="1">
      <alignment horizontal="right"/>
    </xf>
    <xf numFmtId="0" fontId="6" fillId="0" borderId="0" xfId="0" applyFont="1" applyFill="1" applyBorder="1"/>
    <xf numFmtId="0" fontId="6" fillId="0" borderId="0" xfId="0" applyFont="1" applyFill="1" applyAlignment="1"/>
    <xf numFmtId="0" fontId="10" fillId="0" borderId="0" xfId="0" applyFont="1" applyFill="1" applyAlignment="1">
      <alignment horizontal="right"/>
    </xf>
    <xf numFmtId="0" fontId="6" fillId="0" borderId="8" xfId="0" applyFont="1" applyFill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7" fillId="0" borderId="8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>
      <alignment horizontal="distributed" justifyLastLine="1"/>
    </xf>
    <xf numFmtId="0" fontId="7" fillId="0" borderId="0" xfId="0" applyFont="1" applyFill="1" applyBorder="1" applyAlignment="1">
      <alignment horizontal="distributed"/>
    </xf>
    <xf numFmtId="0" fontId="8" fillId="0" borderId="0" xfId="0" applyFont="1" applyFill="1" applyBorder="1" applyAlignment="1">
      <alignment horizontal="distributed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/>
    <xf numFmtId="0" fontId="7" fillId="0" borderId="9" xfId="0" applyFont="1" applyBorder="1"/>
    <xf numFmtId="0" fontId="7" fillId="0" borderId="1" xfId="0" applyFont="1" applyBorder="1"/>
    <xf numFmtId="0" fontId="7" fillId="0" borderId="0" xfId="0" applyFont="1"/>
    <xf numFmtId="0" fontId="6" fillId="0" borderId="0" xfId="0" applyFont="1" applyAlignment="1">
      <alignment horizontal="distributed" justifyLastLine="1"/>
    </xf>
    <xf numFmtId="0" fontId="6" fillId="0" borderId="9" xfId="0" applyFont="1" applyBorder="1"/>
    <xf numFmtId="0" fontId="7" fillId="0" borderId="10" xfId="0" applyFont="1" applyBorder="1" applyAlignment="1">
      <alignment horizontal="center"/>
    </xf>
    <xf numFmtId="0" fontId="7" fillId="0" borderId="4" xfId="0" applyFont="1" applyBorder="1"/>
    <xf numFmtId="0" fontId="7" fillId="0" borderId="4" xfId="0" applyFont="1" applyBorder="1" applyAlignment="1">
      <alignment horizontal="distributed" justifyLastLine="1"/>
    </xf>
    <xf numFmtId="0" fontId="7" fillId="0" borderId="4" xfId="0" applyFont="1" applyFill="1" applyBorder="1" applyAlignment="1">
      <alignment horizontal="left"/>
    </xf>
    <xf numFmtId="0" fontId="7" fillId="0" borderId="4" xfId="0" applyFont="1" applyFill="1" applyBorder="1" applyAlignment="1"/>
    <xf numFmtId="0" fontId="7" fillId="0" borderId="11" xfId="0" applyFont="1" applyFill="1" applyBorder="1" applyAlignment="1">
      <alignment horizontal="distributed"/>
    </xf>
    <xf numFmtId="0" fontId="7" fillId="0" borderId="5" xfId="0" applyFont="1" applyBorder="1"/>
    <xf numFmtId="0" fontId="12" fillId="0" borderId="0" xfId="0" applyFont="1"/>
    <xf numFmtId="0" fontId="6" fillId="0" borderId="12" xfId="0" applyFont="1" applyBorder="1" applyAlignment="1">
      <alignment horizontal="distributed" justifyLastLine="1"/>
    </xf>
    <xf numFmtId="0" fontId="6" fillId="0" borderId="13" xfId="0" applyFont="1" applyBorder="1" applyAlignment="1">
      <alignment horizontal="distributed" justifyLastLine="1"/>
    </xf>
    <xf numFmtId="0" fontId="7" fillId="0" borderId="14" xfId="0" applyFont="1" applyBorder="1"/>
    <xf numFmtId="38" fontId="7" fillId="0" borderId="14" xfId="2" applyFont="1" applyBorder="1" applyAlignment="1"/>
    <xf numFmtId="0" fontId="7" fillId="0" borderId="15" xfId="0" applyFont="1" applyBorder="1"/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38" fontId="7" fillId="0" borderId="0" xfId="2" applyFont="1" applyFill="1" applyBorder="1" applyAlignment="1">
      <alignment horizontal="right"/>
    </xf>
    <xf numFmtId="38" fontId="7" fillId="0" borderId="9" xfId="2" applyFont="1" applyFill="1" applyBorder="1" applyAlignment="1"/>
    <xf numFmtId="0" fontId="6" fillId="0" borderId="8" xfId="0" applyFont="1" applyBorder="1" applyAlignment="1">
      <alignment horizontal="distributed" justifyLastLine="1"/>
    </xf>
    <xf numFmtId="0" fontId="6" fillId="0" borderId="16" xfId="0" applyFont="1" applyBorder="1" applyAlignment="1">
      <alignment horizontal="distributed" justifyLastLine="1"/>
    </xf>
    <xf numFmtId="0" fontId="6" fillId="0" borderId="17" xfId="0" applyFont="1" applyBorder="1" applyAlignment="1">
      <alignment horizontal="distributed" justifyLastLine="1"/>
    </xf>
    <xf numFmtId="38" fontId="7" fillId="0" borderId="0" xfId="2" applyFont="1" applyFill="1" applyAlignment="1"/>
    <xf numFmtId="0" fontId="6" fillId="0" borderId="0" xfId="0" applyFont="1" applyFill="1" applyBorder="1" applyAlignment="1">
      <alignment horizontal="distributed"/>
    </xf>
    <xf numFmtId="0" fontId="8" fillId="0" borderId="0" xfId="0" applyFont="1" applyFill="1" applyBorder="1" applyAlignment="1">
      <alignment horizontal="distributed" wrapText="1"/>
    </xf>
    <xf numFmtId="0" fontId="6" fillId="0" borderId="10" xfId="0" applyFont="1" applyFill="1" applyBorder="1" applyAlignment="1">
      <alignment horizontal="center"/>
    </xf>
    <xf numFmtId="0" fontId="6" fillId="0" borderId="4" xfId="0" applyFont="1" applyFill="1" applyBorder="1"/>
    <xf numFmtId="0" fontId="8" fillId="0" borderId="4" xfId="0" applyFont="1" applyFill="1" applyBorder="1" applyAlignment="1">
      <alignment horizontal="distributed" wrapText="1"/>
    </xf>
    <xf numFmtId="0" fontId="6" fillId="0" borderId="0" xfId="0" applyFont="1" applyFill="1" applyBorder="1" applyAlignment="1">
      <alignment horizontal="center"/>
    </xf>
    <xf numFmtId="38" fontId="6" fillId="0" borderId="1" xfId="2" applyFont="1" applyFill="1" applyBorder="1" applyAlignment="1"/>
    <xf numFmtId="38" fontId="6" fillId="0" borderId="0" xfId="2" applyFont="1" applyFill="1" applyBorder="1" applyAlignment="1"/>
    <xf numFmtId="38" fontId="7" fillId="0" borderId="0" xfId="2" applyFont="1" applyFill="1" applyAlignment="1">
      <alignment horizontal="right"/>
    </xf>
    <xf numFmtId="38" fontId="7" fillId="0" borderId="0" xfId="2" applyFont="1" applyFill="1" applyAlignment="1">
      <alignment vertical="center"/>
    </xf>
    <xf numFmtId="0" fontId="13" fillId="0" borderId="0" xfId="0" applyFont="1" applyFill="1" applyAlignment="1"/>
    <xf numFmtId="0" fontId="14" fillId="0" borderId="0" xfId="0" applyFont="1" applyFill="1" applyAlignment="1">
      <alignment horizontal="right"/>
    </xf>
    <xf numFmtId="0" fontId="1" fillId="0" borderId="0" xfId="0" applyFont="1" applyFill="1"/>
    <xf numFmtId="0" fontId="15" fillId="0" borderId="0" xfId="0" applyFont="1" applyFill="1" applyAlignment="1"/>
    <xf numFmtId="0" fontId="16" fillId="0" borderId="0" xfId="0" applyFont="1" applyFill="1"/>
    <xf numFmtId="0" fontId="17" fillId="0" borderId="0" xfId="0" applyFont="1" applyFill="1"/>
    <xf numFmtId="0" fontId="16" fillId="0" borderId="1" xfId="0" applyFont="1" applyFill="1" applyBorder="1"/>
    <xf numFmtId="0" fontId="18" fillId="0" borderId="18" xfId="0" applyFont="1" applyFill="1" applyBorder="1" applyAlignment="1">
      <alignment horizontal="distributed" vertical="center" justifyLastLine="1"/>
    </xf>
    <xf numFmtId="0" fontId="18" fillId="0" borderId="9" xfId="0" applyFont="1" applyFill="1" applyBorder="1" applyAlignment="1">
      <alignment horizontal="distributed" vertical="center" justifyLastLine="1"/>
    </xf>
    <xf numFmtId="0" fontId="16" fillId="0" borderId="7" xfId="0" applyFont="1" applyFill="1" applyBorder="1"/>
    <xf numFmtId="0" fontId="16" fillId="0" borderId="0" xfId="0" applyFont="1" applyFill="1" applyBorder="1"/>
    <xf numFmtId="0" fontId="18" fillId="0" borderId="0" xfId="0" applyFont="1" applyFill="1" applyBorder="1"/>
    <xf numFmtId="0" fontId="18" fillId="0" borderId="0" xfId="0" applyFont="1" applyFill="1"/>
    <xf numFmtId="0" fontId="18" fillId="0" borderId="7" xfId="0" applyFont="1" applyFill="1" applyBorder="1"/>
    <xf numFmtId="0" fontId="16" fillId="0" borderId="0" xfId="0" applyFont="1" applyFill="1" applyAlignment="1"/>
    <xf numFmtId="0" fontId="18" fillId="0" borderId="0" xfId="0" applyFont="1" applyFill="1" applyAlignment="1">
      <alignment horizontal="right"/>
    </xf>
    <xf numFmtId="0" fontId="18" fillId="0" borderId="2" xfId="0" applyFont="1" applyFill="1" applyBorder="1" applyAlignment="1">
      <alignment horizontal="distributed" vertical="center" justifyLastLine="1"/>
    </xf>
    <xf numFmtId="0" fontId="18" fillId="0" borderId="11" xfId="0" applyFont="1" applyFill="1" applyBorder="1" applyAlignment="1">
      <alignment horizontal="distributed" vertical="center" justifyLastLine="1"/>
    </xf>
    <xf numFmtId="0" fontId="18" fillId="0" borderId="19" xfId="0" applyFont="1" applyFill="1" applyBorder="1" applyAlignment="1">
      <alignment horizontal="distributed" vertical="center" justifyLastLine="1"/>
    </xf>
    <xf numFmtId="0" fontId="18" fillId="0" borderId="20" xfId="0" applyFont="1" applyFill="1" applyBorder="1" applyAlignment="1">
      <alignment horizontal="distributed" vertical="center" justifyLastLine="1"/>
    </xf>
    <xf numFmtId="0" fontId="16" fillId="0" borderId="14" xfId="0" applyFont="1" applyFill="1" applyBorder="1"/>
    <xf numFmtId="0" fontId="16" fillId="0" borderId="14" xfId="0" applyFont="1" applyFill="1" applyBorder="1" applyAlignment="1">
      <alignment horizontal="right"/>
    </xf>
    <xf numFmtId="38" fontId="18" fillId="0" borderId="14" xfId="0" applyNumberFormat="1" applyFont="1" applyFill="1" applyBorder="1" applyAlignment="1">
      <alignment horizontal="right"/>
    </xf>
    <xf numFmtId="0" fontId="16" fillId="0" borderId="15" xfId="0" applyFont="1" applyFill="1" applyBorder="1" applyAlignment="1">
      <alignment horizontal="center"/>
    </xf>
    <xf numFmtId="0" fontId="18" fillId="0" borderId="14" xfId="0" applyFont="1" applyFill="1" applyBorder="1"/>
    <xf numFmtId="0" fontId="18" fillId="0" borderId="14" xfId="2" applyNumberFormat="1" applyFont="1" applyFill="1" applyBorder="1" applyAlignment="1">
      <alignment horizontal="right"/>
    </xf>
    <xf numFmtId="0" fontId="16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38" fontId="18" fillId="0" borderId="0" xfId="0" applyNumberFormat="1" applyFont="1" applyFill="1" applyBorder="1" applyAlignment="1">
      <alignment horizontal="right"/>
    </xf>
    <xf numFmtId="0" fontId="16" fillId="0" borderId="1" xfId="0" applyFont="1" applyFill="1" applyBorder="1" applyAlignment="1">
      <alignment horizontal="center"/>
    </xf>
    <xf numFmtId="38" fontId="18" fillId="0" borderId="0" xfId="2" applyFont="1" applyFill="1" applyBorder="1" applyAlignment="1"/>
    <xf numFmtId="38" fontId="16" fillId="0" borderId="1" xfId="2" applyFont="1" applyFill="1" applyBorder="1" applyAlignment="1">
      <alignment horizontal="center"/>
    </xf>
    <xf numFmtId="0" fontId="18" fillId="0" borderId="12" xfId="0" applyFont="1" applyFill="1" applyBorder="1" applyAlignment="1">
      <alignment horizontal="distributed" justifyLastLine="1"/>
    </xf>
    <xf numFmtId="0" fontId="18" fillId="0" borderId="13" xfId="0" applyFont="1" applyFill="1" applyBorder="1" applyAlignment="1">
      <alignment horizontal="distributed" justifyLastLine="1"/>
    </xf>
    <xf numFmtId="0" fontId="18" fillId="0" borderId="8" xfId="0" applyFont="1" applyFill="1" applyBorder="1" applyAlignment="1">
      <alignment horizontal="distributed" justifyLastLine="1"/>
    </xf>
    <xf numFmtId="0" fontId="18" fillId="0" borderId="16" xfId="0" applyFont="1" applyFill="1" applyBorder="1" applyAlignment="1">
      <alignment horizontal="distributed" justifyLastLine="1"/>
    </xf>
    <xf numFmtId="38" fontId="16" fillId="0" borderId="0" xfId="2" applyFont="1" applyFill="1" applyBorder="1" applyAlignment="1">
      <alignment horizontal="right"/>
    </xf>
    <xf numFmtId="176" fontId="18" fillId="0" borderId="0" xfId="2" applyNumberFormat="1" applyFont="1" applyFill="1" applyBorder="1" applyAlignment="1">
      <alignment horizontal="right"/>
    </xf>
    <xf numFmtId="0" fontId="18" fillId="0" borderId="17" xfId="0" applyFont="1" applyFill="1" applyBorder="1" applyAlignment="1">
      <alignment horizontal="distributed" justifyLastLine="1"/>
    </xf>
    <xf numFmtId="0" fontId="18" fillId="0" borderId="13" xfId="0" applyFont="1" applyFill="1" applyBorder="1" applyAlignment="1">
      <alignment horizontal="center" vertical="center" shrinkToFit="1"/>
    </xf>
    <xf numFmtId="0" fontId="18" fillId="0" borderId="16" xfId="0" applyFont="1" applyFill="1" applyBorder="1" applyAlignment="1">
      <alignment horizontal="center" vertical="center" shrinkToFit="1"/>
    </xf>
    <xf numFmtId="0" fontId="18" fillId="0" borderId="17" xfId="0" applyFont="1" applyFill="1" applyBorder="1" applyAlignment="1">
      <alignment horizontal="center" vertical="center" shrinkToFit="1"/>
    </xf>
    <xf numFmtId="177" fontId="18" fillId="0" borderId="0" xfId="2" applyNumberFormat="1" applyFont="1" applyFill="1" applyBorder="1" applyAlignment="1">
      <alignment horizontal="right"/>
    </xf>
    <xf numFmtId="38" fontId="16" fillId="0" borderId="0" xfId="2" applyFont="1" applyFill="1" applyBorder="1" applyAlignment="1">
      <alignment horizontal="center"/>
    </xf>
    <xf numFmtId="0" fontId="16" fillId="0" borderId="0" xfId="0" applyFont="1" applyFill="1" applyAlignment="1">
      <alignment horizontal="right"/>
    </xf>
    <xf numFmtId="0" fontId="18" fillId="0" borderId="10" xfId="0" applyFont="1" applyFill="1" applyBorder="1" applyAlignment="1">
      <alignment horizontal="distributed" justifyLastLine="1"/>
    </xf>
    <xf numFmtId="0" fontId="18" fillId="0" borderId="13" xfId="0" applyFont="1" applyFill="1" applyBorder="1" applyAlignment="1"/>
    <xf numFmtId="0" fontId="18" fillId="0" borderId="16" xfId="0" applyFont="1" applyFill="1" applyBorder="1" applyAlignment="1"/>
    <xf numFmtId="0" fontId="18" fillId="0" borderId="17" xfId="0" applyFont="1" applyFill="1" applyBorder="1" applyAlignment="1"/>
    <xf numFmtId="0" fontId="1" fillId="0" borderId="0" xfId="0" applyFont="1" applyFill="1" applyBorder="1"/>
    <xf numFmtId="0" fontId="1" fillId="0" borderId="0" xfId="0" applyFont="1" applyFill="1" applyBorder="1" applyAlignment="1">
      <alignment justifyLastLine="1"/>
    </xf>
    <xf numFmtId="0" fontId="1" fillId="0" borderId="0" xfId="2" applyNumberFormat="1" applyFont="1" applyFill="1" applyBorder="1" applyAlignment="1"/>
    <xf numFmtId="0" fontId="1" fillId="0" borderId="0" xfId="2" applyNumberFormat="1" applyFont="1" applyFill="1" applyAlignment="1"/>
  </cellXfs>
  <cellStyles count="3">
    <cellStyle name="標準" xfId="0" builtinId="0"/>
    <cellStyle name="標準 2" xfId="1"/>
    <cellStyle name="桁区切り" xfId="2" builtinId="6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K52"/>
  <sheetViews>
    <sheetView tabSelected="1" view="pageBreakPreview" zoomScaleSheetLayoutView="100" workbookViewId="0">
      <selection activeCell="R44" sqref="R44"/>
    </sheetView>
  </sheetViews>
  <sheetFormatPr defaultRowHeight="13.5"/>
  <cols>
    <col min="1" max="1" width="14.125" style="1" customWidth="1"/>
    <col min="2" max="4" width="10.375" style="1" customWidth="1"/>
    <col min="5" max="5" width="11" style="1" customWidth="1"/>
    <col min="6" max="11" width="10.375" style="1" customWidth="1"/>
    <col min="12" max="16384" width="9" style="1" customWidth="1"/>
  </cols>
  <sheetData>
    <row r="1" spans="1:11" ht="18">
      <c r="J1" s="28"/>
      <c r="K1" s="29" t="s">
        <v>118</v>
      </c>
    </row>
    <row r="3" spans="1:11" s="2" customFormat="1" ht="17.25">
      <c r="A3" s="3" t="s">
        <v>123</v>
      </c>
    </row>
    <row r="4" spans="1:11" s="2" customFormat="1" ht="14.25">
      <c r="A4" s="4"/>
    </row>
    <row r="5" spans="1:11" ht="17.25">
      <c r="A5" s="3" t="s">
        <v>3</v>
      </c>
      <c r="D5" s="12"/>
      <c r="E5" s="12"/>
      <c r="F5" s="12"/>
      <c r="G5" s="12"/>
      <c r="H5" s="12"/>
      <c r="I5" s="26"/>
      <c r="J5" s="28"/>
      <c r="K5" s="26" t="s">
        <v>81</v>
      </c>
    </row>
    <row r="6" spans="1:11" ht="15" customHeight="1">
      <c r="A6" s="5" t="s">
        <v>6</v>
      </c>
      <c r="B6" s="5"/>
      <c r="C6" s="5"/>
      <c r="D6" s="5"/>
      <c r="E6" s="5"/>
      <c r="F6" s="5"/>
      <c r="G6" s="5"/>
      <c r="H6" s="5"/>
      <c r="I6" s="27"/>
      <c r="J6" s="5"/>
      <c r="K6" s="27"/>
    </row>
    <row r="7" spans="1:11" ht="21" customHeight="1">
      <c r="A7" s="6" t="s">
        <v>8</v>
      </c>
      <c r="B7" s="17" t="s">
        <v>76</v>
      </c>
      <c r="C7" s="17">
        <v>23</v>
      </c>
      <c r="D7" s="17">
        <v>24</v>
      </c>
      <c r="E7" s="17">
        <v>25</v>
      </c>
      <c r="F7" s="17">
        <v>26</v>
      </c>
      <c r="G7" s="17">
        <v>27</v>
      </c>
      <c r="H7" s="17">
        <v>28</v>
      </c>
      <c r="I7" s="17">
        <v>29</v>
      </c>
      <c r="J7" s="17">
        <v>30</v>
      </c>
      <c r="K7" s="30" t="s">
        <v>153</v>
      </c>
    </row>
    <row r="8" spans="1:11" ht="19.5" customHeight="1">
      <c r="A8" s="7" t="s">
        <v>10</v>
      </c>
      <c r="B8" s="18">
        <f t="shared" ref="B8:K8" si="0">SUM(B9:B29)</f>
        <v>12103463</v>
      </c>
      <c r="C8" s="18">
        <f t="shared" si="0"/>
        <v>51153081</v>
      </c>
      <c r="D8" s="18">
        <f t="shared" si="0"/>
        <v>111155845</v>
      </c>
      <c r="E8" s="18">
        <f t="shared" si="0"/>
        <v>131551309</v>
      </c>
      <c r="F8" s="24">
        <f t="shared" si="0"/>
        <v>108932029</v>
      </c>
      <c r="G8" s="24">
        <f t="shared" si="0"/>
        <v>66267442</v>
      </c>
      <c r="H8" s="24">
        <f t="shared" si="0"/>
        <v>81084905</v>
      </c>
      <c r="I8" s="18">
        <f t="shared" si="0"/>
        <v>90329128</v>
      </c>
      <c r="J8" s="18">
        <f t="shared" si="0"/>
        <v>82316695</v>
      </c>
      <c r="K8" s="18">
        <f t="shared" si="0"/>
        <v>83543195</v>
      </c>
    </row>
    <row r="9" spans="1:11" ht="19.5" customHeight="1">
      <c r="A9" s="8" t="s">
        <v>11</v>
      </c>
      <c r="B9" s="19">
        <v>1690665</v>
      </c>
      <c r="C9" s="19">
        <v>867326</v>
      </c>
      <c r="D9" s="19">
        <v>1176363</v>
      </c>
      <c r="E9" s="19">
        <v>1318873</v>
      </c>
      <c r="F9" s="19">
        <v>1566712</v>
      </c>
      <c r="G9" s="19">
        <v>1660014</v>
      </c>
      <c r="H9" s="19">
        <v>1715756</v>
      </c>
      <c r="I9" s="19">
        <v>1777050</v>
      </c>
      <c r="J9" s="19">
        <v>1828495</v>
      </c>
      <c r="K9" s="19">
        <v>1814864</v>
      </c>
    </row>
    <row r="10" spans="1:11" ht="19.5" customHeight="1">
      <c r="A10" s="8" t="s">
        <v>13</v>
      </c>
      <c r="B10" s="19">
        <v>158482</v>
      </c>
      <c r="C10" s="19">
        <v>153277</v>
      </c>
      <c r="D10" s="19">
        <v>147051</v>
      </c>
      <c r="E10" s="19">
        <v>139748</v>
      </c>
      <c r="F10" s="19">
        <v>132804</v>
      </c>
      <c r="G10" s="19">
        <v>130126</v>
      </c>
      <c r="H10" s="19">
        <v>102100</v>
      </c>
      <c r="I10" s="19">
        <v>104981</v>
      </c>
      <c r="J10" s="19">
        <v>107659</v>
      </c>
      <c r="K10" s="19">
        <v>123290</v>
      </c>
    </row>
    <row r="11" spans="1:11" ht="19.5" customHeight="1">
      <c r="A11" s="8" t="s">
        <v>18</v>
      </c>
      <c r="B11" s="19">
        <v>5011</v>
      </c>
      <c r="C11" s="19">
        <v>4728</v>
      </c>
      <c r="D11" s="19">
        <v>3024</v>
      </c>
      <c r="E11" s="19">
        <v>2306</v>
      </c>
      <c r="F11" s="19">
        <v>1697</v>
      </c>
      <c r="G11" s="19">
        <v>1754</v>
      </c>
      <c r="H11" s="19">
        <v>885</v>
      </c>
      <c r="I11" s="19">
        <v>2328</v>
      </c>
      <c r="J11" s="19">
        <v>2195</v>
      </c>
      <c r="K11" s="19">
        <v>1062</v>
      </c>
    </row>
    <row r="12" spans="1:11" ht="19.5" customHeight="1">
      <c r="A12" s="8" t="s">
        <v>9</v>
      </c>
      <c r="B12" s="19">
        <v>1362</v>
      </c>
      <c r="C12" s="19">
        <v>1395</v>
      </c>
      <c r="D12" s="19">
        <v>1237</v>
      </c>
      <c r="E12" s="19">
        <v>2101</v>
      </c>
      <c r="F12" s="19">
        <v>3832</v>
      </c>
      <c r="G12" s="19">
        <v>3480</v>
      </c>
      <c r="H12" s="19">
        <v>2310</v>
      </c>
      <c r="I12" s="19">
        <v>3346</v>
      </c>
      <c r="J12" s="19">
        <v>2890</v>
      </c>
      <c r="K12" s="19">
        <v>3577</v>
      </c>
    </row>
    <row r="13" spans="1:11" ht="27" customHeight="1">
      <c r="A13" s="9" t="s">
        <v>20</v>
      </c>
      <c r="B13" s="20">
        <v>443</v>
      </c>
      <c r="C13" s="20">
        <v>272</v>
      </c>
      <c r="D13" s="20">
        <v>360</v>
      </c>
      <c r="E13" s="20">
        <v>2967</v>
      </c>
      <c r="F13" s="20">
        <v>1786</v>
      </c>
      <c r="G13" s="20">
        <v>2989</v>
      </c>
      <c r="H13" s="20">
        <v>1351</v>
      </c>
      <c r="I13" s="20">
        <v>3949</v>
      </c>
      <c r="J13" s="20">
        <v>2723</v>
      </c>
      <c r="K13" s="20">
        <v>1576</v>
      </c>
    </row>
    <row r="14" spans="1:11" ht="19.5" customHeight="1">
      <c r="A14" s="10" t="s">
        <v>22</v>
      </c>
      <c r="B14" s="19">
        <v>194986</v>
      </c>
      <c r="C14" s="19">
        <v>189611</v>
      </c>
      <c r="D14" s="19">
        <v>187035</v>
      </c>
      <c r="E14" s="19">
        <v>185440</v>
      </c>
      <c r="F14" s="19">
        <v>230527</v>
      </c>
      <c r="G14" s="19">
        <v>383997</v>
      </c>
      <c r="H14" s="19">
        <v>322112</v>
      </c>
      <c r="I14" s="19">
        <v>322556</v>
      </c>
      <c r="J14" s="19">
        <v>342552</v>
      </c>
      <c r="K14" s="19">
        <v>304783</v>
      </c>
    </row>
    <row r="15" spans="1:11" ht="27" customHeight="1">
      <c r="A15" s="9" t="s">
        <v>25</v>
      </c>
      <c r="B15" s="21" t="s">
        <v>17</v>
      </c>
      <c r="C15" s="21" t="s">
        <v>17</v>
      </c>
      <c r="D15" s="21" t="s">
        <v>17</v>
      </c>
      <c r="E15" s="21" t="s">
        <v>17</v>
      </c>
      <c r="F15" s="21" t="s">
        <v>17</v>
      </c>
      <c r="G15" s="21" t="s">
        <v>17</v>
      </c>
      <c r="H15" s="21" t="s">
        <v>17</v>
      </c>
      <c r="I15" s="21" t="s">
        <v>17</v>
      </c>
      <c r="J15" s="21" t="s">
        <v>17</v>
      </c>
      <c r="K15" s="21" t="s">
        <v>17</v>
      </c>
    </row>
    <row r="16" spans="1:11" ht="27" customHeight="1">
      <c r="A16" s="8" t="s">
        <v>27</v>
      </c>
      <c r="B16" s="19">
        <v>24257</v>
      </c>
      <c r="C16" s="19">
        <v>23755</v>
      </c>
      <c r="D16" s="19">
        <v>31050</v>
      </c>
      <c r="E16" s="19">
        <v>31582</v>
      </c>
      <c r="F16" s="19">
        <v>15654</v>
      </c>
      <c r="G16" s="19">
        <v>16232</v>
      </c>
      <c r="H16" s="19">
        <v>15561</v>
      </c>
      <c r="I16" s="19">
        <v>18374</v>
      </c>
      <c r="J16" s="19">
        <v>19866</v>
      </c>
      <c r="K16" s="19">
        <v>12468</v>
      </c>
    </row>
    <row r="17" spans="1:11" ht="19.5" customHeight="1">
      <c r="A17" s="8" t="s">
        <v>28</v>
      </c>
      <c r="B17" s="19">
        <v>33697</v>
      </c>
      <c r="C17" s="19">
        <v>28208</v>
      </c>
      <c r="D17" s="19">
        <v>2172</v>
      </c>
      <c r="E17" s="19">
        <v>1813</v>
      </c>
      <c r="F17" s="19">
        <v>2293</v>
      </c>
      <c r="G17" s="19">
        <v>4194</v>
      </c>
      <c r="H17" s="19">
        <v>7124</v>
      </c>
      <c r="I17" s="19">
        <v>10766</v>
      </c>
      <c r="J17" s="19">
        <v>10644</v>
      </c>
      <c r="K17" s="19">
        <v>45301</v>
      </c>
    </row>
    <row r="18" spans="1:11" ht="19.5" customHeight="1">
      <c r="A18" s="8" t="s">
        <v>12</v>
      </c>
      <c r="B18" s="19">
        <v>5080445</v>
      </c>
      <c r="C18" s="19">
        <v>13360214</v>
      </c>
      <c r="D18" s="19">
        <v>13080437</v>
      </c>
      <c r="E18" s="19">
        <v>10917044</v>
      </c>
      <c r="F18" s="19">
        <v>9843384</v>
      </c>
      <c r="G18" s="19">
        <v>13870484</v>
      </c>
      <c r="H18" s="19">
        <v>18661650</v>
      </c>
      <c r="I18" s="19">
        <v>12186288</v>
      </c>
      <c r="J18" s="19">
        <v>18445894</v>
      </c>
      <c r="K18" s="19">
        <v>17118623</v>
      </c>
    </row>
    <row r="19" spans="1:11" ht="24" customHeight="1">
      <c r="A19" s="9" t="s">
        <v>29</v>
      </c>
      <c r="B19" s="20">
        <v>2556</v>
      </c>
      <c r="C19" s="20">
        <v>2436</v>
      </c>
      <c r="D19" s="20">
        <v>2421</v>
      </c>
      <c r="E19" s="20">
        <v>2239</v>
      </c>
      <c r="F19" s="20">
        <v>2114</v>
      </c>
      <c r="G19" s="20">
        <v>2184</v>
      </c>
      <c r="H19" s="20">
        <v>1781</v>
      </c>
      <c r="I19" s="20">
        <v>1640</v>
      </c>
      <c r="J19" s="20">
        <v>1654</v>
      </c>
      <c r="K19" s="20">
        <v>1722</v>
      </c>
    </row>
    <row r="20" spans="1:11" ht="19.5" customHeight="1">
      <c r="A20" s="10" t="s">
        <v>32</v>
      </c>
      <c r="B20" s="19">
        <v>116512</v>
      </c>
      <c r="C20" s="19">
        <v>54629</v>
      </c>
      <c r="D20" s="19">
        <v>54092</v>
      </c>
      <c r="E20" s="19">
        <v>60323</v>
      </c>
      <c r="F20" s="19">
        <v>70460</v>
      </c>
      <c r="G20" s="19">
        <v>71498</v>
      </c>
      <c r="H20" s="19">
        <v>70410</v>
      </c>
      <c r="I20" s="19">
        <v>76532</v>
      </c>
      <c r="J20" s="19">
        <v>83033</v>
      </c>
      <c r="K20" s="19">
        <v>67822</v>
      </c>
    </row>
    <row r="21" spans="1:11" ht="19.5" customHeight="1">
      <c r="A21" s="10" t="s">
        <v>33</v>
      </c>
      <c r="B21" s="19">
        <v>140319</v>
      </c>
      <c r="C21" s="19">
        <v>47478</v>
      </c>
      <c r="D21" s="19">
        <v>78520</v>
      </c>
      <c r="E21" s="19">
        <v>88425</v>
      </c>
      <c r="F21" s="19">
        <v>116985</v>
      </c>
      <c r="G21" s="19">
        <v>142943</v>
      </c>
      <c r="H21" s="19">
        <v>176069</v>
      </c>
      <c r="I21" s="19">
        <v>183895</v>
      </c>
      <c r="J21" s="19">
        <v>212312</v>
      </c>
      <c r="K21" s="19">
        <v>219242</v>
      </c>
    </row>
    <row r="22" spans="1:11" ht="19.5" customHeight="1">
      <c r="A22" s="8" t="s">
        <v>21</v>
      </c>
      <c r="B22" s="19">
        <v>1531440</v>
      </c>
      <c r="C22" s="19">
        <v>21718901</v>
      </c>
      <c r="D22" s="19">
        <v>74634194</v>
      </c>
      <c r="E22" s="19">
        <v>70418376</v>
      </c>
      <c r="F22" s="19">
        <v>40543362</v>
      </c>
      <c r="G22" s="19">
        <v>16065595</v>
      </c>
      <c r="H22" s="19">
        <v>29288614</v>
      </c>
      <c r="I22" s="19">
        <v>36185364</v>
      </c>
      <c r="J22" s="19">
        <v>21498391</v>
      </c>
      <c r="K22" s="19">
        <v>28967580</v>
      </c>
    </row>
    <row r="23" spans="1:11" ht="19.5" customHeight="1">
      <c r="A23" s="8" t="s">
        <v>35</v>
      </c>
      <c r="B23" s="19">
        <v>804949</v>
      </c>
      <c r="C23" s="19">
        <v>10243090</v>
      </c>
      <c r="D23" s="19">
        <v>7376114</v>
      </c>
      <c r="E23" s="19">
        <v>5535404</v>
      </c>
      <c r="F23" s="19">
        <v>5908933</v>
      </c>
      <c r="G23" s="19">
        <v>1847288</v>
      </c>
      <c r="H23" s="19">
        <v>1644549</v>
      </c>
      <c r="I23" s="19">
        <v>1408601</v>
      </c>
      <c r="J23" s="19">
        <v>1697905</v>
      </c>
      <c r="K23" s="19">
        <v>1422368</v>
      </c>
    </row>
    <row r="24" spans="1:11" ht="19.5" customHeight="1">
      <c r="A24" s="8" t="s">
        <v>37</v>
      </c>
      <c r="B24" s="19">
        <v>78835</v>
      </c>
      <c r="C24" s="19">
        <v>129204</v>
      </c>
      <c r="D24" s="19">
        <v>380241</v>
      </c>
      <c r="E24" s="19">
        <v>1148566</v>
      </c>
      <c r="F24" s="19">
        <v>410872</v>
      </c>
      <c r="G24" s="19">
        <v>450309</v>
      </c>
      <c r="H24" s="19">
        <v>621723</v>
      </c>
      <c r="I24" s="19">
        <v>625272</v>
      </c>
      <c r="J24" s="19">
        <v>544955</v>
      </c>
      <c r="K24" s="19">
        <v>342941</v>
      </c>
    </row>
    <row r="25" spans="1:11" ht="19.5" customHeight="1">
      <c r="A25" s="8" t="s">
        <v>40</v>
      </c>
      <c r="B25" s="19">
        <v>1047</v>
      </c>
      <c r="C25" s="19">
        <v>542167</v>
      </c>
      <c r="D25" s="19">
        <v>722064</v>
      </c>
      <c r="E25" s="19">
        <v>575996</v>
      </c>
      <c r="F25" s="19">
        <v>326136</v>
      </c>
      <c r="G25" s="19">
        <v>457375</v>
      </c>
      <c r="H25" s="19">
        <v>538067</v>
      </c>
      <c r="I25" s="19">
        <v>540240</v>
      </c>
      <c r="J25" s="19">
        <v>541364</v>
      </c>
      <c r="K25" s="19">
        <v>715416</v>
      </c>
    </row>
    <row r="26" spans="1:11" ht="19.5" customHeight="1">
      <c r="A26" s="8" t="s">
        <v>42</v>
      </c>
      <c r="B26" s="19">
        <v>253210</v>
      </c>
      <c r="C26" s="19">
        <v>639488</v>
      </c>
      <c r="D26" s="19">
        <v>5827345</v>
      </c>
      <c r="E26" s="19">
        <v>29502338</v>
      </c>
      <c r="F26" s="19">
        <v>38325877</v>
      </c>
      <c r="G26" s="19">
        <v>22956870</v>
      </c>
      <c r="H26" s="19">
        <v>21415318</v>
      </c>
      <c r="I26" s="19">
        <v>28741927</v>
      </c>
      <c r="J26" s="19">
        <v>30874244</v>
      </c>
      <c r="K26" s="19">
        <v>25918695</v>
      </c>
    </row>
    <row r="27" spans="1:11" ht="19.5" customHeight="1">
      <c r="A27" s="8" t="s">
        <v>45</v>
      </c>
      <c r="B27" s="19">
        <v>304950</v>
      </c>
      <c r="C27" s="19">
        <v>354060</v>
      </c>
      <c r="D27" s="19">
        <v>5969781</v>
      </c>
      <c r="E27" s="19">
        <v>7891019</v>
      </c>
      <c r="F27" s="19">
        <v>5998591</v>
      </c>
      <c r="G27" s="19">
        <v>3492039</v>
      </c>
      <c r="H27" s="19">
        <v>1860394</v>
      </c>
      <c r="I27" s="19">
        <v>4086484</v>
      </c>
      <c r="J27" s="19">
        <v>1069012</v>
      </c>
      <c r="K27" s="19">
        <v>3533842</v>
      </c>
    </row>
    <row r="28" spans="1:11" ht="19.5" customHeight="1">
      <c r="A28" s="8" t="s">
        <v>24</v>
      </c>
      <c r="B28" s="19">
        <v>297197</v>
      </c>
      <c r="C28" s="19">
        <v>2092573</v>
      </c>
      <c r="D28" s="19">
        <v>829756</v>
      </c>
      <c r="E28" s="19">
        <v>2803596</v>
      </c>
      <c r="F28" s="19">
        <v>4252033</v>
      </c>
      <c r="G28" s="19">
        <v>3715499</v>
      </c>
      <c r="H28" s="19">
        <v>3337197</v>
      </c>
      <c r="I28" s="19">
        <v>3123979</v>
      </c>
      <c r="J28" s="19">
        <v>3957311</v>
      </c>
      <c r="K28" s="19">
        <v>1364344</v>
      </c>
    </row>
    <row r="29" spans="1:11" ht="19.5" customHeight="1">
      <c r="A29" s="11" t="s">
        <v>49</v>
      </c>
      <c r="B29" s="22">
        <v>1383100</v>
      </c>
      <c r="C29" s="22">
        <v>700269</v>
      </c>
      <c r="D29" s="22">
        <v>652588</v>
      </c>
      <c r="E29" s="22">
        <v>923153</v>
      </c>
      <c r="F29" s="22">
        <v>1177977</v>
      </c>
      <c r="G29" s="22">
        <v>992572</v>
      </c>
      <c r="H29" s="22">
        <v>1301934</v>
      </c>
      <c r="I29" s="22">
        <v>925556</v>
      </c>
      <c r="J29" s="22">
        <v>1073596</v>
      </c>
      <c r="K29" s="22">
        <v>1563679</v>
      </c>
    </row>
    <row r="30" spans="1:11" ht="7.5" customHeight="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</row>
    <row r="31" spans="1:11" ht="16.5" customHeight="1">
      <c r="A31" s="13" t="s">
        <v>51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</row>
    <row r="32" spans="1:11" ht="9" customHeight="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</row>
    <row r="33" spans="1:11" ht="15" customHeight="1">
      <c r="A33" s="5" t="s">
        <v>52</v>
      </c>
      <c r="B33" s="5"/>
      <c r="C33" s="5"/>
      <c r="D33" s="5"/>
      <c r="E33" s="5"/>
      <c r="F33" s="5"/>
      <c r="G33" s="5"/>
      <c r="H33" s="5"/>
      <c r="I33" s="27"/>
      <c r="J33" s="27"/>
      <c r="K33" s="27"/>
    </row>
    <row r="34" spans="1:11" ht="24" customHeight="1">
      <c r="A34" s="6" t="s">
        <v>8</v>
      </c>
      <c r="B34" s="17" t="s">
        <v>76</v>
      </c>
      <c r="C34" s="17">
        <v>23</v>
      </c>
      <c r="D34" s="17">
        <v>24</v>
      </c>
      <c r="E34" s="17">
        <v>25</v>
      </c>
      <c r="F34" s="17">
        <v>26</v>
      </c>
      <c r="G34" s="17">
        <v>27</v>
      </c>
      <c r="H34" s="17">
        <v>28</v>
      </c>
      <c r="I34" s="17">
        <v>29</v>
      </c>
      <c r="J34" s="17">
        <v>30</v>
      </c>
      <c r="K34" s="30" t="s">
        <v>153</v>
      </c>
    </row>
    <row r="35" spans="1:11" ht="18" customHeight="1">
      <c r="A35" s="14" t="s">
        <v>10</v>
      </c>
      <c r="B35" s="19">
        <v>11655426</v>
      </c>
      <c r="C35" s="19">
        <v>45183300</v>
      </c>
      <c r="D35" s="19">
        <v>103264826</v>
      </c>
      <c r="E35" s="19">
        <v>125552718</v>
      </c>
      <c r="F35" s="25">
        <v>105439990</v>
      </c>
      <c r="G35" s="25">
        <v>64407048</v>
      </c>
      <c r="H35" s="25">
        <v>76998421</v>
      </c>
      <c r="I35" s="19">
        <v>89260115</v>
      </c>
      <c r="J35" s="19">
        <v>78782853</v>
      </c>
      <c r="K35" s="19">
        <f>SUM(K36:K49)</f>
        <v>80103721</v>
      </c>
    </row>
    <row r="36" spans="1:11" ht="18" customHeight="1">
      <c r="A36" s="15" t="s">
        <v>36</v>
      </c>
      <c r="B36" s="19">
        <v>143450</v>
      </c>
      <c r="C36" s="19">
        <v>163224</v>
      </c>
      <c r="D36" s="19">
        <v>150354</v>
      </c>
      <c r="E36" s="19">
        <v>153235</v>
      </c>
      <c r="F36" s="19">
        <v>157515</v>
      </c>
      <c r="G36" s="19">
        <v>162197</v>
      </c>
      <c r="H36" s="19">
        <v>147295</v>
      </c>
      <c r="I36" s="19">
        <v>146243</v>
      </c>
      <c r="J36" s="19">
        <v>149401</v>
      </c>
      <c r="K36" s="19">
        <v>150818</v>
      </c>
    </row>
    <row r="37" spans="1:11" ht="18" customHeight="1">
      <c r="A37" s="15" t="s">
        <v>2</v>
      </c>
      <c r="B37" s="19">
        <v>1248296</v>
      </c>
      <c r="C37" s="19">
        <v>7790788</v>
      </c>
      <c r="D37" s="19">
        <v>9677643</v>
      </c>
      <c r="E37" s="19">
        <v>38764215</v>
      </c>
      <c r="F37" s="19">
        <v>40287497</v>
      </c>
      <c r="G37" s="19">
        <v>16154834</v>
      </c>
      <c r="H37" s="19">
        <v>28962496</v>
      </c>
      <c r="I37" s="19">
        <v>36750103</v>
      </c>
      <c r="J37" s="19">
        <v>14241059</v>
      </c>
      <c r="K37" s="19">
        <v>21935010</v>
      </c>
    </row>
    <row r="38" spans="1:11" ht="18" customHeight="1">
      <c r="A38" s="15" t="s">
        <v>55</v>
      </c>
      <c r="B38" s="19">
        <v>3156475</v>
      </c>
      <c r="C38" s="19">
        <v>7737621</v>
      </c>
      <c r="D38" s="19">
        <v>3877014</v>
      </c>
      <c r="E38" s="19">
        <v>3206646</v>
      </c>
      <c r="F38" s="19">
        <v>3361555</v>
      </c>
      <c r="G38" s="19">
        <v>3407914</v>
      </c>
      <c r="H38" s="19">
        <v>3488128</v>
      </c>
      <c r="I38" s="19">
        <v>3435261</v>
      </c>
      <c r="J38" s="19">
        <v>3554149</v>
      </c>
      <c r="K38" s="19">
        <v>3275935</v>
      </c>
    </row>
    <row r="39" spans="1:11" ht="18" customHeight="1">
      <c r="A39" s="15" t="s">
        <v>57</v>
      </c>
      <c r="B39" s="19">
        <v>636906</v>
      </c>
      <c r="C39" s="19">
        <v>16434047</v>
      </c>
      <c r="D39" s="19">
        <v>21145618</v>
      </c>
      <c r="E39" s="19">
        <v>35786655</v>
      </c>
      <c r="F39" s="19">
        <v>8987377</v>
      </c>
      <c r="G39" s="19">
        <v>1806556</v>
      </c>
      <c r="H39" s="19">
        <v>1036566</v>
      </c>
      <c r="I39" s="19">
        <v>894812</v>
      </c>
      <c r="J39" s="19">
        <v>1344341</v>
      </c>
      <c r="K39" s="19">
        <v>1010451</v>
      </c>
    </row>
    <row r="40" spans="1:11" ht="18" customHeight="1">
      <c r="A40" s="15" t="s">
        <v>38</v>
      </c>
      <c r="B40" s="19">
        <v>99990</v>
      </c>
      <c r="C40" s="19">
        <v>161225</v>
      </c>
      <c r="D40" s="19">
        <v>283632</v>
      </c>
      <c r="E40" s="19">
        <v>351219</v>
      </c>
      <c r="F40" s="19">
        <v>334789</v>
      </c>
      <c r="G40" s="19">
        <v>206526</v>
      </c>
      <c r="H40" s="19">
        <v>58273</v>
      </c>
      <c r="I40" s="19">
        <v>17220</v>
      </c>
      <c r="J40" s="19">
        <v>16902</v>
      </c>
      <c r="K40" s="19">
        <v>19422</v>
      </c>
    </row>
    <row r="41" spans="1:11" ht="18" customHeight="1">
      <c r="A41" s="15" t="s">
        <v>39</v>
      </c>
      <c r="B41" s="19">
        <v>859928</v>
      </c>
      <c r="C41" s="19">
        <v>1763878</v>
      </c>
      <c r="D41" s="19">
        <v>4254314</v>
      </c>
      <c r="E41" s="19">
        <v>4358540</v>
      </c>
      <c r="F41" s="19">
        <v>4701123</v>
      </c>
      <c r="G41" s="19">
        <v>909072</v>
      </c>
      <c r="H41" s="19">
        <v>849527</v>
      </c>
      <c r="I41" s="19">
        <v>1283901</v>
      </c>
      <c r="J41" s="19">
        <v>1197310</v>
      </c>
      <c r="K41" s="19">
        <v>1476673</v>
      </c>
    </row>
    <row r="42" spans="1:11" ht="18" customHeight="1">
      <c r="A42" s="15" t="s">
        <v>46</v>
      </c>
      <c r="B42" s="19">
        <v>222303</v>
      </c>
      <c r="C42" s="19">
        <v>294440</v>
      </c>
      <c r="D42" s="19">
        <v>526942</v>
      </c>
      <c r="E42" s="19">
        <v>385881</v>
      </c>
      <c r="F42" s="19">
        <v>317410</v>
      </c>
      <c r="G42" s="19">
        <v>297538</v>
      </c>
      <c r="H42" s="19">
        <v>330661</v>
      </c>
      <c r="I42" s="19">
        <v>328034</v>
      </c>
      <c r="J42" s="19">
        <v>450157</v>
      </c>
      <c r="K42" s="19">
        <v>785644</v>
      </c>
    </row>
    <row r="43" spans="1:11" ht="18" customHeight="1">
      <c r="A43" s="15" t="s">
        <v>58</v>
      </c>
      <c r="B43" s="19">
        <v>1498019</v>
      </c>
      <c r="C43" s="19">
        <v>4430671</v>
      </c>
      <c r="D43" s="19">
        <v>55239441</v>
      </c>
      <c r="E43" s="19">
        <v>34196383</v>
      </c>
      <c r="F43" s="19">
        <v>40282936</v>
      </c>
      <c r="G43" s="19">
        <v>31535225</v>
      </c>
      <c r="H43" s="19">
        <v>25666330</v>
      </c>
      <c r="I43" s="19">
        <v>30445973</v>
      </c>
      <c r="J43" s="19">
        <v>39430889</v>
      </c>
      <c r="K43" s="19">
        <v>33604965</v>
      </c>
    </row>
    <row r="44" spans="1:11" ht="18" customHeight="1">
      <c r="A44" s="15" t="s">
        <v>60</v>
      </c>
      <c r="B44" s="19">
        <v>347542</v>
      </c>
      <c r="C44" s="19">
        <v>1404930</v>
      </c>
      <c r="D44" s="19">
        <v>1107467</v>
      </c>
      <c r="E44" s="19">
        <v>800226</v>
      </c>
      <c r="F44" s="19">
        <v>950282</v>
      </c>
      <c r="G44" s="19">
        <v>420663</v>
      </c>
      <c r="H44" s="19">
        <v>468484</v>
      </c>
      <c r="I44" s="19">
        <v>463936</v>
      </c>
      <c r="J44" s="19">
        <v>486557</v>
      </c>
      <c r="K44" s="19">
        <v>417742</v>
      </c>
    </row>
    <row r="45" spans="1:11" ht="18" customHeight="1">
      <c r="A45" s="15" t="s">
        <v>5</v>
      </c>
      <c r="B45" s="19">
        <v>1550917</v>
      </c>
      <c r="C45" s="19">
        <v>995190</v>
      </c>
      <c r="D45" s="19">
        <v>2226266</v>
      </c>
      <c r="E45" s="19">
        <v>1613532</v>
      </c>
      <c r="F45" s="19">
        <v>1782582</v>
      </c>
      <c r="G45" s="19">
        <v>1659839</v>
      </c>
      <c r="H45" s="19">
        <v>3087813</v>
      </c>
      <c r="I45" s="19">
        <v>3666293</v>
      </c>
      <c r="J45" s="19">
        <v>3416841</v>
      </c>
      <c r="K45" s="19">
        <v>3067321</v>
      </c>
    </row>
    <row r="46" spans="1:11" ht="18" customHeight="1">
      <c r="A46" s="15" t="s">
        <v>61</v>
      </c>
      <c r="B46" s="19">
        <v>61120</v>
      </c>
      <c r="C46" s="19">
        <v>1962359</v>
      </c>
      <c r="D46" s="19">
        <v>2724436</v>
      </c>
      <c r="E46" s="19">
        <v>3859753</v>
      </c>
      <c r="F46" s="19">
        <v>2767165</v>
      </c>
      <c r="G46" s="19">
        <v>6399897</v>
      </c>
      <c r="H46" s="19">
        <v>11464175</v>
      </c>
      <c r="I46" s="19">
        <v>9944955</v>
      </c>
      <c r="J46" s="19">
        <v>11971031</v>
      </c>
      <c r="K46" s="19">
        <v>13020986</v>
      </c>
    </row>
    <row r="47" spans="1:11" ht="18" customHeight="1">
      <c r="A47" s="15" t="s">
        <v>30</v>
      </c>
      <c r="B47" s="19">
        <v>1767003</v>
      </c>
      <c r="C47" s="19">
        <v>1843970</v>
      </c>
      <c r="D47" s="19">
        <v>1606789</v>
      </c>
      <c r="E47" s="19">
        <v>1532615</v>
      </c>
      <c r="F47" s="19">
        <v>1408343</v>
      </c>
      <c r="G47" s="19">
        <v>1365344</v>
      </c>
      <c r="H47" s="19">
        <v>1381433</v>
      </c>
      <c r="I47" s="19">
        <v>1492402</v>
      </c>
      <c r="J47" s="19">
        <v>2436004</v>
      </c>
      <c r="K47" s="19">
        <v>1252378</v>
      </c>
    </row>
    <row r="48" spans="1:11" ht="18" customHeight="1">
      <c r="A48" s="15" t="s">
        <v>63</v>
      </c>
      <c r="B48" s="19">
        <v>63477</v>
      </c>
      <c r="C48" s="19">
        <v>200957</v>
      </c>
      <c r="D48" s="19">
        <v>444910</v>
      </c>
      <c r="E48" s="19">
        <v>543818</v>
      </c>
      <c r="F48" s="19">
        <v>101416</v>
      </c>
      <c r="G48" s="19">
        <v>81443</v>
      </c>
      <c r="H48" s="19">
        <v>57240</v>
      </c>
      <c r="I48" s="19">
        <v>390982</v>
      </c>
      <c r="J48" s="19">
        <v>88212</v>
      </c>
      <c r="K48" s="19">
        <v>86376</v>
      </c>
    </row>
    <row r="49" spans="1:11" ht="18" customHeight="1">
      <c r="A49" s="16" t="s">
        <v>65</v>
      </c>
      <c r="B49" s="22">
        <v>0</v>
      </c>
      <c r="C49" s="22">
        <v>0</v>
      </c>
      <c r="D49" s="22">
        <v>0</v>
      </c>
      <c r="E49" s="22">
        <v>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</row>
    <row r="50" spans="1:11" ht="9" customHeight="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1:11" ht="16.5" customHeight="1">
      <c r="A51" s="13" t="s">
        <v>51</v>
      </c>
      <c r="B51" s="12"/>
      <c r="C51" s="12"/>
      <c r="D51" s="12"/>
      <c r="E51" s="12"/>
      <c r="F51" s="12"/>
      <c r="G51" s="12"/>
      <c r="H51" s="12"/>
      <c r="I51" s="12"/>
      <c r="J51" s="12"/>
      <c r="K51" s="12"/>
    </row>
    <row r="52" spans="1:11">
      <c r="B52" s="23"/>
      <c r="C52" s="23"/>
      <c r="D52" s="23"/>
      <c r="E52" s="23"/>
      <c r="F52" s="23"/>
      <c r="G52" s="23"/>
      <c r="H52" s="23"/>
      <c r="I52" s="23"/>
      <c r="J52" s="23"/>
      <c r="K52" s="23"/>
    </row>
  </sheetData>
  <phoneticPr fontId="2"/>
  <pageMargins left="0.70866141732283472" right="0.70866141732283472" top="0.74803149606299213" bottom="0.74803149606299213" header="0.31496062992125984" footer="0.31496062992125984"/>
  <pageSetup paperSize="9" scale="75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L60"/>
  <sheetViews>
    <sheetView tabSelected="1" view="pageBreakPreview" topLeftCell="A16" zoomScale="85" zoomScaleSheetLayoutView="85" workbookViewId="0">
      <selection activeCell="R44" sqref="R44"/>
    </sheetView>
  </sheetViews>
  <sheetFormatPr defaultRowHeight="13.5"/>
  <cols>
    <col min="1" max="1" width="12.125" customWidth="1"/>
    <col min="2" max="2" width="11.25" customWidth="1"/>
    <col min="3" max="11" width="10.375" customWidth="1"/>
  </cols>
  <sheetData>
    <row r="1" spans="1:12" ht="18">
      <c r="A1" s="31" t="s">
        <v>34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2" ht="18">
      <c r="A3" s="32" t="s">
        <v>66</v>
      </c>
      <c r="B3" s="1"/>
      <c r="C3" s="1"/>
      <c r="D3" s="12"/>
      <c r="E3" s="12"/>
      <c r="F3" s="12"/>
      <c r="G3" s="12"/>
      <c r="H3" s="12"/>
      <c r="I3" s="28"/>
      <c r="J3" s="12"/>
      <c r="K3" s="28"/>
    </row>
    <row r="4" spans="1:12" ht="6.75" customHeight="1">
      <c r="A4" s="5"/>
      <c r="B4" s="12"/>
      <c r="C4" s="5"/>
      <c r="D4" s="5"/>
      <c r="E4" s="5"/>
      <c r="F4" s="5"/>
      <c r="G4" s="5"/>
      <c r="H4" s="5"/>
      <c r="I4" s="5"/>
      <c r="J4" s="5"/>
      <c r="K4" s="5"/>
    </row>
    <row r="5" spans="1:12" ht="14.25">
      <c r="A5" s="33" t="s">
        <v>8</v>
      </c>
      <c r="B5" s="45"/>
      <c r="C5" s="58" t="s">
        <v>14</v>
      </c>
      <c r="D5" s="58">
        <v>24</v>
      </c>
      <c r="E5" s="58">
        <v>25</v>
      </c>
      <c r="F5" s="58">
        <v>26</v>
      </c>
      <c r="G5" s="58">
        <v>27</v>
      </c>
      <c r="H5" s="58">
        <v>28</v>
      </c>
      <c r="I5" s="58">
        <v>29</v>
      </c>
      <c r="J5" s="58">
        <v>30</v>
      </c>
      <c r="K5" s="58" t="s">
        <v>114</v>
      </c>
      <c r="L5" s="52"/>
    </row>
    <row r="6" spans="1:12" ht="7.5" customHeight="1">
      <c r="A6" s="34"/>
      <c r="B6" s="46"/>
      <c r="C6" s="59"/>
      <c r="D6" s="18"/>
      <c r="E6" s="19"/>
      <c r="F6" s="19"/>
      <c r="G6" s="19"/>
      <c r="H6" s="19"/>
      <c r="I6" s="19"/>
      <c r="J6" s="19"/>
      <c r="K6" s="19"/>
      <c r="L6" s="52"/>
    </row>
    <row r="7" spans="1:12" ht="21" customHeight="1">
      <c r="A7" s="35" t="s">
        <v>124</v>
      </c>
      <c r="B7" s="47"/>
      <c r="C7" s="19">
        <f t="shared" ref="C7:H7" si="0">SUM(C8:C20)</f>
        <v>9594530</v>
      </c>
      <c r="D7" s="19">
        <f t="shared" si="0"/>
        <v>10679228</v>
      </c>
      <c r="E7" s="19">
        <f t="shared" si="0"/>
        <v>11651523</v>
      </c>
      <c r="F7" s="19">
        <f t="shared" si="0"/>
        <v>9620075</v>
      </c>
      <c r="G7" s="19">
        <f t="shared" si="0"/>
        <v>9487895</v>
      </c>
      <c r="H7" s="19">
        <f t="shared" si="0"/>
        <v>9383811</v>
      </c>
      <c r="I7" s="19">
        <v>6950026</v>
      </c>
      <c r="J7" s="19">
        <f>SUM(J8:J13,J15)</f>
        <v>6573669</v>
      </c>
      <c r="K7" s="19">
        <f>SUM(K8:K15)</f>
        <v>6343777</v>
      </c>
      <c r="L7" s="52"/>
    </row>
    <row r="8" spans="1:12" ht="21" customHeight="1">
      <c r="A8" s="36" t="s">
        <v>125</v>
      </c>
      <c r="B8" s="8"/>
      <c r="C8" s="19">
        <v>1170902</v>
      </c>
      <c r="D8" s="19">
        <v>1513598</v>
      </c>
      <c r="E8" s="19">
        <v>2935584</v>
      </c>
      <c r="F8" s="19">
        <v>1015877</v>
      </c>
      <c r="G8" s="19">
        <v>588725</v>
      </c>
      <c r="H8" s="19">
        <v>555799</v>
      </c>
      <c r="I8" s="19">
        <v>691145</v>
      </c>
      <c r="J8" s="19">
        <v>766031</v>
      </c>
      <c r="K8" s="19">
        <v>685789</v>
      </c>
      <c r="L8" s="52"/>
    </row>
    <row r="9" spans="1:12" ht="21" customHeight="1">
      <c r="A9" s="36" t="s">
        <v>126</v>
      </c>
      <c r="B9" s="8"/>
      <c r="C9" s="19">
        <v>370374</v>
      </c>
      <c r="D9" s="19">
        <v>203017</v>
      </c>
      <c r="E9" s="19">
        <v>112443</v>
      </c>
      <c r="F9" s="19">
        <v>56728</v>
      </c>
      <c r="G9" s="19">
        <v>59216</v>
      </c>
      <c r="H9" s="19">
        <v>56593</v>
      </c>
      <c r="I9" s="19">
        <v>57205</v>
      </c>
      <c r="J9" s="19">
        <v>56379</v>
      </c>
      <c r="K9" s="19">
        <v>59955</v>
      </c>
      <c r="L9" s="52"/>
    </row>
    <row r="10" spans="1:12" ht="21" customHeight="1">
      <c r="A10" s="36" t="s">
        <v>127</v>
      </c>
      <c r="B10" s="8"/>
      <c r="C10" s="19">
        <v>255021</v>
      </c>
      <c r="D10" s="19">
        <v>318584</v>
      </c>
      <c r="E10" s="19">
        <v>81716</v>
      </c>
      <c r="F10" s="19">
        <v>76692</v>
      </c>
      <c r="G10" s="19">
        <v>67406</v>
      </c>
      <c r="H10" s="19">
        <v>73327</v>
      </c>
      <c r="I10" s="19">
        <v>88487</v>
      </c>
      <c r="J10" s="19">
        <v>109506</v>
      </c>
      <c r="K10" s="19">
        <v>99135</v>
      </c>
      <c r="L10" s="52"/>
    </row>
    <row r="11" spans="1:12" ht="21" customHeight="1">
      <c r="A11" s="37" t="s">
        <v>128</v>
      </c>
      <c r="B11" s="10"/>
      <c r="C11" s="19">
        <v>3354035</v>
      </c>
      <c r="D11" s="19">
        <v>3497515</v>
      </c>
      <c r="E11" s="19">
        <v>3308556</v>
      </c>
      <c r="F11" s="19">
        <v>3127583</v>
      </c>
      <c r="G11" s="19">
        <v>3268833</v>
      </c>
      <c r="H11" s="19">
        <v>3120648</v>
      </c>
      <c r="I11" s="19">
        <v>2999121</v>
      </c>
      <c r="J11" s="19">
        <v>2560974</v>
      </c>
      <c r="K11" s="19">
        <v>2503793</v>
      </c>
      <c r="L11" s="52"/>
    </row>
    <row r="12" spans="1:12" ht="21" customHeight="1">
      <c r="A12" s="37" t="s">
        <v>129</v>
      </c>
      <c r="B12" s="10"/>
      <c r="C12" s="19">
        <v>211254</v>
      </c>
      <c r="D12" s="19">
        <v>199954</v>
      </c>
      <c r="E12" s="19">
        <v>200517</v>
      </c>
      <c r="F12" s="19">
        <v>233898</v>
      </c>
      <c r="G12" s="19">
        <v>227164</v>
      </c>
      <c r="H12" s="19">
        <v>299635</v>
      </c>
      <c r="I12" s="19">
        <v>221045</v>
      </c>
      <c r="J12" s="19">
        <v>168362</v>
      </c>
      <c r="K12" s="19">
        <v>148448</v>
      </c>
      <c r="L12" s="52"/>
    </row>
    <row r="13" spans="1:12" ht="21" customHeight="1">
      <c r="A13" s="36" t="s">
        <v>130</v>
      </c>
      <c r="B13" s="8"/>
      <c r="C13" s="19">
        <v>135574</v>
      </c>
      <c r="D13" s="19">
        <v>171728</v>
      </c>
      <c r="E13" s="19">
        <v>186173</v>
      </c>
      <c r="F13" s="19">
        <v>204541</v>
      </c>
      <c r="G13" s="19">
        <v>210989</v>
      </c>
      <c r="H13" s="19">
        <v>213077</v>
      </c>
      <c r="I13" s="19">
        <v>219054</v>
      </c>
      <c r="J13" s="19">
        <v>231450</v>
      </c>
      <c r="K13" s="19">
        <v>232666</v>
      </c>
      <c r="L13" s="52"/>
    </row>
    <row r="14" spans="1:12" ht="21" customHeight="1">
      <c r="A14" s="36" t="s">
        <v>7</v>
      </c>
      <c r="B14" s="8"/>
      <c r="C14" s="60" t="s">
        <v>17</v>
      </c>
      <c r="D14" s="60" t="s">
        <v>17</v>
      </c>
      <c r="E14" s="60" t="s">
        <v>17</v>
      </c>
      <c r="F14" s="60" t="s">
        <v>17</v>
      </c>
      <c r="G14" s="60" t="s">
        <v>17</v>
      </c>
      <c r="H14" s="60" t="s">
        <v>17</v>
      </c>
      <c r="I14" s="60" t="s">
        <v>17</v>
      </c>
      <c r="J14" s="60" t="s">
        <v>17</v>
      </c>
      <c r="K14" s="60" t="s">
        <v>17</v>
      </c>
      <c r="L14" s="52"/>
    </row>
    <row r="15" spans="1:12" ht="21" customHeight="1">
      <c r="A15" s="36" t="s">
        <v>131</v>
      </c>
      <c r="B15" s="8"/>
      <c r="C15" s="19">
        <f>2041715+6970</f>
        <v>2048685</v>
      </c>
      <c r="D15" s="19">
        <f>2379810+7606</f>
        <v>2387416</v>
      </c>
      <c r="E15" s="19">
        <f>2404751+8516</f>
        <v>2413267</v>
      </c>
      <c r="F15" s="19">
        <f>2441087+11291</f>
        <v>2452378</v>
      </c>
      <c r="G15" s="19">
        <f>2520947+11834</f>
        <v>2532781</v>
      </c>
      <c r="H15" s="19">
        <f>2521600+10766</f>
        <v>2532366</v>
      </c>
      <c r="I15" s="19">
        <v>2673969</v>
      </c>
      <c r="J15" s="19">
        <f>SUM(J16:J17)</f>
        <v>2680967</v>
      </c>
      <c r="K15" s="19">
        <f>SUM(K16:K17)</f>
        <v>2613991</v>
      </c>
      <c r="L15" s="52"/>
    </row>
    <row r="16" spans="1:12" ht="21" customHeight="1">
      <c r="A16" s="38" t="s">
        <v>137</v>
      </c>
      <c r="B16" s="48"/>
      <c r="C16" s="19">
        <v>2041715</v>
      </c>
      <c r="D16" s="19">
        <v>2379810</v>
      </c>
      <c r="E16" s="19">
        <v>2404751</v>
      </c>
      <c r="F16" s="19">
        <v>2441087</v>
      </c>
      <c r="G16" s="19">
        <v>2520947</v>
      </c>
      <c r="H16" s="19">
        <v>2521600</v>
      </c>
      <c r="I16" s="19">
        <v>2662518</v>
      </c>
      <c r="J16" s="19">
        <v>2665338</v>
      </c>
      <c r="K16" s="19">
        <v>2592306</v>
      </c>
      <c r="L16" s="52"/>
    </row>
    <row r="17" spans="1:12" ht="21" customHeight="1">
      <c r="A17" s="39" t="s">
        <v>138</v>
      </c>
      <c r="B17" s="49"/>
      <c r="C17" s="19">
        <v>6970</v>
      </c>
      <c r="D17" s="19">
        <v>7606</v>
      </c>
      <c r="E17" s="19">
        <v>8516</v>
      </c>
      <c r="F17" s="19">
        <v>11291</v>
      </c>
      <c r="G17" s="19">
        <v>11834</v>
      </c>
      <c r="H17" s="19">
        <v>10766</v>
      </c>
      <c r="I17" s="19">
        <v>11451</v>
      </c>
      <c r="J17" s="19">
        <v>15629</v>
      </c>
      <c r="K17" s="19">
        <v>21685</v>
      </c>
      <c r="L17" s="52"/>
    </row>
    <row r="18" spans="1:12" ht="21" customHeight="1">
      <c r="A18" s="36" t="s">
        <v>132</v>
      </c>
      <c r="B18" s="8"/>
      <c r="C18" s="60" t="s">
        <v>17</v>
      </c>
      <c r="D18" s="60" t="s">
        <v>17</v>
      </c>
      <c r="E18" s="60" t="s">
        <v>17</v>
      </c>
      <c r="F18" s="60" t="s">
        <v>17</v>
      </c>
      <c r="G18" s="60" t="s">
        <v>17</v>
      </c>
      <c r="H18" s="60" t="s">
        <v>17</v>
      </c>
      <c r="I18" s="60" t="s">
        <v>17</v>
      </c>
      <c r="J18" s="60" t="s">
        <v>17</v>
      </c>
      <c r="K18" s="60" t="s">
        <v>17</v>
      </c>
      <c r="L18" s="52"/>
    </row>
    <row r="19" spans="1:12" ht="21" customHeight="1">
      <c r="A19" s="36" t="s">
        <v>133</v>
      </c>
      <c r="B19" s="8"/>
      <c r="C19" s="60" t="s">
        <v>17</v>
      </c>
      <c r="D19" s="60" t="s">
        <v>17</v>
      </c>
      <c r="E19" s="60" t="s">
        <v>17</v>
      </c>
      <c r="F19" s="60" t="s">
        <v>17</v>
      </c>
      <c r="G19" s="60" t="s">
        <v>17</v>
      </c>
      <c r="H19" s="60" t="s">
        <v>17</v>
      </c>
      <c r="I19" s="60" t="s">
        <v>17</v>
      </c>
      <c r="J19" s="60" t="s">
        <v>17</v>
      </c>
      <c r="K19" s="60" t="s">
        <v>17</v>
      </c>
      <c r="L19" s="52"/>
    </row>
    <row r="20" spans="1:12" ht="21" customHeight="1">
      <c r="A20" s="36" t="s">
        <v>134</v>
      </c>
      <c r="B20" s="8"/>
      <c r="C20" s="60" t="s">
        <v>17</v>
      </c>
      <c r="D20" s="60" t="s">
        <v>17</v>
      </c>
      <c r="E20" s="60" t="s">
        <v>17</v>
      </c>
      <c r="F20" s="60" t="s">
        <v>17</v>
      </c>
      <c r="G20" s="60" t="s">
        <v>17</v>
      </c>
      <c r="H20" s="60" t="s">
        <v>17</v>
      </c>
      <c r="I20" s="60" t="s">
        <v>17</v>
      </c>
      <c r="J20" s="60" t="s">
        <v>17</v>
      </c>
      <c r="K20" s="60" t="s">
        <v>17</v>
      </c>
      <c r="L20" s="52"/>
    </row>
    <row r="21" spans="1:12" ht="7.5" customHeight="1">
      <c r="A21" s="40"/>
      <c r="B21" s="50"/>
      <c r="C21" s="61"/>
      <c r="D21" s="61"/>
      <c r="E21" s="61"/>
      <c r="F21" s="61"/>
      <c r="G21" s="61"/>
      <c r="H21" s="61"/>
      <c r="I21" s="61"/>
      <c r="J21" s="61"/>
      <c r="K21" s="61"/>
      <c r="L21" s="52"/>
    </row>
    <row r="22" spans="1:12" ht="7.5" customHeight="1">
      <c r="A22" s="34"/>
      <c r="B22" s="8"/>
      <c r="C22" s="19"/>
      <c r="D22" s="19"/>
      <c r="E22" s="19"/>
      <c r="F22" s="19"/>
      <c r="G22" s="19"/>
      <c r="H22" s="19"/>
      <c r="I22" s="19"/>
      <c r="J22" s="19"/>
      <c r="K22" s="19"/>
      <c r="L22" s="52"/>
    </row>
    <row r="23" spans="1:12" ht="21" customHeight="1">
      <c r="A23" s="35" t="s">
        <v>135</v>
      </c>
      <c r="B23" s="47"/>
      <c r="C23" s="19">
        <f t="shared" ref="C23:H23" si="1">SUM(C24:C36)</f>
        <v>9145278</v>
      </c>
      <c r="D23" s="19">
        <f t="shared" si="1"/>
        <v>10211075</v>
      </c>
      <c r="E23" s="19">
        <f t="shared" si="1"/>
        <v>11085552</v>
      </c>
      <c r="F23" s="19">
        <f t="shared" si="1"/>
        <v>9323653</v>
      </c>
      <c r="G23" s="19">
        <f t="shared" si="1"/>
        <v>9335473</v>
      </c>
      <c r="H23" s="19">
        <f t="shared" si="1"/>
        <v>9292284</v>
      </c>
      <c r="I23" s="19">
        <v>6687096</v>
      </c>
      <c r="J23" s="19">
        <f>SUM(J24:J29,J31)</f>
        <v>6403285</v>
      </c>
      <c r="K23" s="19">
        <f>SUM(K24:K29,K31)</f>
        <v>6209073</v>
      </c>
      <c r="L23" s="52"/>
    </row>
    <row r="24" spans="1:12" ht="21" customHeight="1">
      <c r="A24" s="36" t="s">
        <v>125</v>
      </c>
      <c r="B24" s="8"/>
      <c r="C24" s="19">
        <v>1154970</v>
      </c>
      <c r="D24" s="19">
        <v>1399714</v>
      </c>
      <c r="E24" s="19">
        <v>2507565</v>
      </c>
      <c r="F24" s="19">
        <v>947286</v>
      </c>
      <c r="G24" s="19">
        <v>588725</v>
      </c>
      <c r="H24" s="19">
        <v>554621</v>
      </c>
      <c r="I24" s="19">
        <v>568529</v>
      </c>
      <c r="J24" s="19">
        <v>673031</v>
      </c>
      <c r="K24" s="19">
        <v>668989</v>
      </c>
      <c r="L24" s="52"/>
    </row>
    <row r="25" spans="1:12" ht="21" customHeight="1">
      <c r="A25" s="36" t="s">
        <v>126</v>
      </c>
      <c r="B25" s="8"/>
      <c r="C25" s="19">
        <v>320371</v>
      </c>
      <c r="D25" s="19">
        <v>189645</v>
      </c>
      <c r="E25" s="19">
        <v>112443</v>
      </c>
      <c r="F25" s="19">
        <v>56728</v>
      </c>
      <c r="G25" s="19">
        <v>59216</v>
      </c>
      <c r="H25" s="19">
        <v>56593</v>
      </c>
      <c r="I25" s="19">
        <v>57205</v>
      </c>
      <c r="J25" s="19">
        <v>56379</v>
      </c>
      <c r="K25" s="19">
        <v>59955</v>
      </c>
      <c r="L25" s="52"/>
    </row>
    <row r="26" spans="1:12" ht="21" customHeight="1">
      <c r="A26" s="36" t="s">
        <v>127</v>
      </c>
      <c r="B26" s="8"/>
      <c r="C26" s="19">
        <v>208838</v>
      </c>
      <c r="D26" s="19">
        <v>318584</v>
      </c>
      <c r="E26" s="19">
        <v>76555</v>
      </c>
      <c r="F26" s="19">
        <v>76692</v>
      </c>
      <c r="G26" s="19">
        <v>67406</v>
      </c>
      <c r="H26" s="19">
        <v>73327</v>
      </c>
      <c r="I26" s="19">
        <v>88487</v>
      </c>
      <c r="J26" s="19">
        <v>105093</v>
      </c>
      <c r="K26" s="19">
        <v>99135</v>
      </c>
      <c r="L26" s="52"/>
    </row>
    <row r="27" spans="1:12" ht="21" customHeight="1">
      <c r="A27" s="37" t="s">
        <v>128</v>
      </c>
      <c r="B27" s="10"/>
      <c r="C27" s="19">
        <v>3116941</v>
      </c>
      <c r="D27" s="19">
        <v>3277092</v>
      </c>
      <c r="E27" s="19">
        <v>3235463</v>
      </c>
      <c r="F27" s="19">
        <v>3017505</v>
      </c>
      <c r="G27" s="19">
        <v>3146299</v>
      </c>
      <c r="H27" s="19">
        <v>3104975</v>
      </c>
      <c r="I27" s="19">
        <v>2998486</v>
      </c>
      <c r="J27" s="19">
        <v>2559733</v>
      </c>
      <c r="K27" s="19">
        <v>2502351</v>
      </c>
      <c r="L27" s="52"/>
    </row>
    <row r="28" spans="1:12" ht="21" customHeight="1">
      <c r="A28" s="36" t="s">
        <v>129</v>
      </c>
      <c r="B28" s="8"/>
      <c r="C28" s="19">
        <v>211254</v>
      </c>
      <c r="D28" s="19">
        <v>199954</v>
      </c>
      <c r="E28" s="19">
        <v>200517</v>
      </c>
      <c r="F28" s="19">
        <v>194871</v>
      </c>
      <c r="G28" s="19">
        <v>211561</v>
      </c>
      <c r="H28" s="19">
        <v>299635</v>
      </c>
      <c r="I28" s="19">
        <v>221045</v>
      </c>
      <c r="J28" s="19">
        <v>168362</v>
      </c>
      <c r="K28" s="19">
        <v>148448</v>
      </c>
      <c r="L28" s="52"/>
    </row>
    <row r="29" spans="1:12" ht="21" customHeight="1">
      <c r="A29" s="36" t="s">
        <v>130</v>
      </c>
      <c r="B29" s="8"/>
      <c r="C29" s="19">
        <v>135574</v>
      </c>
      <c r="D29" s="19">
        <v>171728</v>
      </c>
      <c r="E29" s="19">
        <v>186173</v>
      </c>
      <c r="F29" s="19">
        <v>204541</v>
      </c>
      <c r="G29" s="19">
        <v>210156</v>
      </c>
      <c r="H29" s="19">
        <v>213077</v>
      </c>
      <c r="I29" s="19">
        <v>219054</v>
      </c>
      <c r="J29" s="19">
        <v>231450</v>
      </c>
      <c r="K29" s="19">
        <v>232666</v>
      </c>
      <c r="L29" s="52"/>
    </row>
    <row r="30" spans="1:12" ht="21" customHeight="1">
      <c r="A30" s="36" t="s">
        <v>7</v>
      </c>
      <c r="B30" s="8"/>
      <c r="C30" s="19" t="s">
        <v>17</v>
      </c>
      <c r="D30" s="19" t="s">
        <v>17</v>
      </c>
      <c r="E30" s="60" t="s">
        <v>17</v>
      </c>
      <c r="F30" s="60" t="s">
        <v>17</v>
      </c>
      <c r="G30" s="60" t="s">
        <v>17</v>
      </c>
      <c r="H30" s="60" t="s">
        <v>17</v>
      </c>
      <c r="I30" s="60" t="s">
        <v>17</v>
      </c>
      <c r="J30" s="60" t="s">
        <v>17</v>
      </c>
      <c r="K30" s="60" t="s">
        <v>17</v>
      </c>
      <c r="L30" s="52"/>
    </row>
    <row r="31" spans="1:12" ht="21" customHeight="1">
      <c r="A31" s="36" t="s">
        <v>131</v>
      </c>
      <c r="B31" s="8"/>
      <c r="C31" s="19">
        <f>1991695+6970</f>
        <v>1998665</v>
      </c>
      <c r="D31" s="19">
        <f>2319573+7606</f>
        <v>2327179</v>
      </c>
      <c r="E31" s="19">
        <f>2375226+8192</f>
        <v>2383418</v>
      </c>
      <c r="F31" s="19">
        <f>2401724+11291</f>
        <v>2413015</v>
      </c>
      <c r="G31" s="19">
        <f>2514221+11834</f>
        <v>2526055</v>
      </c>
      <c r="H31" s="19">
        <f>2484811+10217</f>
        <v>2495028</v>
      </c>
      <c r="I31" s="19">
        <v>2534290</v>
      </c>
      <c r="J31" s="19">
        <f>SUM(J32:J33)</f>
        <v>2609237</v>
      </c>
      <c r="K31" s="19">
        <f>SUM(K32:K33)</f>
        <v>2497529</v>
      </c>
      <c r="L31" s="52"/>
    </row>
    <row r="32" spans="1:12" ht="21" customHeight="1">
      <c r="A32" s="38" t="s">
        <v>137</v>
      </c>
      <c r="B32" s="48"/>
      <c r="C32" s="19">
        <v>1991695</v>
      </c>
      <c r="D32" s="19">
        <v>2319573</v>
      </c>
      <c r="E32" s="19">
        <v>2375226</v>
      </c>
      <c r="F32" s="19">
        <v>2401724</v>
      </c>
      <c r="G32" s="19">
        <v>2514221</v>
      </c>
      <c r="H32" s="19">
        <v>2484811</v>
      </c>
      <c r="I32" s="19">
        <v>2526184</v>
      </c>
      <c r="J32" s="19">
        <v>2602384</v>
      </c>
      <c r="K32" s="19">
        <v>2487860</v>
      </c>
      <c r="L32" s="52"/>
    </row>
    <row r="33" spans="1:12" ht="21" customHeight="1">
      <c r="A33" s="39" t="s">
        <v>138</v>
      </c>
      <c r="B33" s="49"/>
      <c r="C33" s="19">
        <v>6970</v>
      </c>
      <c r="D33" s="19">
        <v>7606</v>
      </c>
      <c r="E33" s="19">
        <v>8192</v>
      </c>
      <c r="F33" s="19">
        <v>11291</v>
      </c>
      <c r="G33" s="19">
        <v>11834</v>
      </c>
      <c r="H33" s="19">
        <v>10217</v>
      </c>
      <c r="I33" s="19">
        <v>8106</v>
      </c>
      <c r="J33" s="19">
        <v>6853</v>
      </c>
      <c r="K33" s="19">
        <v>9669</v>
      </c>
      <c r="L33" s="52"/>
    </row>
    <row r="34" spans="1:12" ht="21" customHeight="1">
      <c r="A34" s="36" t="s">
        <v>132</v>
      </c>
      <c r="B34" s="8"/>
      <c r="C34" s="60" t="s">
        <v>17</v>
      </c>
      <c r="D34" s="60" t="s">
        <v>17</v>
      </c>
      <c r="E34" s="60" t="s">
        <v>17</v>
      </c>
      <c r="F34" s="60" t="s">
        <v>17</v>
      </c>
      <c r="G34" s="60" t="s">
        <v>17</v>
      </c>
      <c r="H34" s="60" t="s">
        <v>17</v>
      </c>
      <c r="I34" s="60" t="s">
        <v>17</v>
      </c>
      <c r="J34" s="60" t="s">
        <v>17</v>
      </c>
      <c r="K34" s="60" t="s">
        <v>17</v>
      </c>
      <c r="L34" s="52"/>
    </row>
    <row r="35" spans="1:12" ht="21" customHeight="1">
      <c r="A35" s="36" t="s">
        <v>133</v>
      </c>
      <c r="B35" s="8"/>
      <c r="C35" s="60" t="s">
        <v>17</v>
      </c>
      <c r="D35" s="60" t="s">
        <v>17</v>
      </c>
      <c r="E35" s="60" t="s">
        <v>17</v>
      </c>
      <c r="F35" s="60" t="s">
        <v>17</v>
      </c>
      <c r="G35" s="60" t="s">
        <v>17</v>
      </c>
      <c r="H35" s="60" t="s">
        <v>17</v>
      </c>
      <c r="I35" s="60" t="s">
        <v>17</v>
      </c>
      <c r="J35" s="60" t="s">
        <v>17</v>
      </c>
      <c r="K35" s="60" t="s">
        <v>17</v>
      </c>
      <c r="L35" s="52"/>
    </row>
    <row r="36" spans="1:12" ht="21" customHeight="1">
      <c r="A36" s="36" t="s">
        <v>134</v>
      </c>
      <c r="B36" s="8"/>
      <c r="C36" s="60" t="s">
        <v>17</v>
      </c>
      <c r="D36" s="60" t="s">
        <v>17</v>
      </c>
      <c r="E36" s="60" t="s">
        <v>17</v>
      </c>
      <c r="F36" s="60" t="s">
        <v>17</v>
      </c>
      <c r="G36" s="60" t="s">
        <v>17</v>
      </c>
      <c r="H36" s="60" t="s">
        <v>17</v>
      </c>
      <c r="I36" s="60" t="s">
        <v>17</v>
      </c>
      <c r="J36" s="60" t="s">
        <v>17</v>
      </c>
      <c r="K36" s="60" t="s">
        <v>17</v>
      </c>
      <c r="L36" s="52"/>
    </row>
    <row r="37" spans="1:12" ht="6.75" customHeight="1">
      <c r="A37" s="41"/>
      <c r="B37" s="51"/>
      <c r="C37" s="22"/>
      <c r="D37" s="22"/>
      <c r="E37" s="22"/>
      <c r="F37" s="22"/>
      <c r="G37" s="22"/>
      <c r="H37" s="22"/>
      <c r="I37" s="22"/>
      <c r="J37" s="22"/>
      <c r="K37" s="22"/>
      <c r="L37" s="52"/>
    </row>
    <row r="38" spans="1:12" ht="6.75" customHeight="1">
      <c r="A38" s="42"/>
      <c r="B38" s="36"/>
      <c r="C38" s="19"/>
      <c r="D38" s="19"/>
      <c r="E38" s="19"/>
      <c r="F38" s="19"/>
      <c r="G38" s="19"/>
      <c r="H38" s="19"/>
      <c r="I38" s="19"/>
      <c r="J38" s="42"/>
      <c r="K38" s="42"/>
      <c r="L38" s="52"/>
    </row>
    <row r="39" spans="1:12">
      <c r="A39" s="39" t="s">
        <v>51</v>
      </c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52"/>
    </row>
    <row r="40" spans="1:12">
      <c r="A40" s="39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52"/>
    </row>
    <row r="41" spans="1:12">
      <c r="A41" s="42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52"/>
    </row>
    <row r="42" spans="1:12" ht="18">
      <c r="A42" s="32" t="s">
        <v>0</v>
      </c>
      <c r="B42" s="52"/>
      <c r="C42" s="52"/>
      <c r="D42" s="42"/>
      <c r="E42" s="42"/>
      <c r="F42" s="42"/>
      <c r="G42" s="42"/>
      <c r="H42" s="42"/>
      <c r="I42" s="42"/>
      <c r="J42" s="42"/>
      <c r="K42" s="42"/>
      <c r="L42" s="52"/>
    </row>
    <row r="43" spans="1:12" ht="6.75" customHeight="1">
      <c r="A43" s="41"/>
      <c r="B43" s="41"/>
      <c r="C43" s="41"/>
      <c r="D43" s="41"/>
      <c r="E43" s="41"/>
      <c r="F43" s="41"/>
      <c r="G43" s="41"/>
      <c r="H43" s="41"/>
      <c r="I43" s="41"/>
      <c r="J43" s="42"/>
      <c r="K43" s="42"/>
      <c r="L43" s="52"/>
    </row>
    <row r="44" spans="1:12" ht="14.25">
      <c r="A44" s="12"/>
      <c r="B44" s="53" t="s">
        <v>59</v>
      </c>
      <c r="C44" s="62"/>
      <c r="D44" s="62"/>
      <c r="E44" s="62"/>
      <c r="F44" s="62"/>
      <c r="G44" s="62"/>
      <c r="H44" s="62"/>
      <c r="I44" s="62"/>
      <c r="J44" s="42"/>
      <c r="K44" s="42"/>
      <c r="L44" s="52"/>
    </row>
    <row r="45" spans="1:12">
      <c r="A45" s="43" t="s">
        <v>68</v>
      </c>
      <c r="B45" s="54" t="s">
        <v>70</v>
      </c>
      <c r="C45" s="63"/>
      <c r="D45" s="63"/>
      <c r="E45" s="64"/>
      <c r="F45" s="54" t="s">
        <v>62</v>
      </c>
      <c r="G45" s="63"/>
      <c r="H45" s="63"/>
      <c r="I45" s="63"/>
      <c r="J45" s="42"/>
      <c r="K45" s="42"/>
      <c r="L45" s="52"/>
    </row>
    <row r="46" spans="1:12">
      <c r="A46" s="44"/>
      <c r="B46" s="54" t="s">
        <v>48</v>
      </c>
      <c r="C46" s="64"/>
      <c r="D46" s="54" t="s">
        <v>19</v>
      </c>
      <c r="E46" s="64"/>
      <c r="F46" s="54" t="s">
        <v>48</v>
      </c>
      <c r="G46" s="64"/>
      <c r="H46" s="54" t="s">
        <v>19</v>
      </c>
      <c r="I46" s="63"/>
      <c r="J46" s="42"/>
      <c r="K46" s="42"/>
      <c r="L46" s="52"/>
    </row>
    <row r="47" spans="1:12" ht="6.75" customHeight="1">
      <c r="A47" s="42"/>
      <c r="B47" s="55"/>
      <c r="C47" s="42"/>
      <c r="D47" s="42"/>
      <c r="E47" s="42"/>
      <c r="F47" s="42"/>
      <c r="G47" s="42"/>
      <c r="H47" s="42"/>
      <c r="I47" s="42"/>
      <c r="J47" s="42"/>
      <c r="K47" s="42"/>
      <c r="L47" s="52"/>
    </row>
    <row r="48" spans="1:12" ht="21" customHeight="1">
      <c r="A48" s="26" t="s">
        <v>154</v>
      </c>
      <c r="B48" s="56"/>
      <c r="C48" s="65">
        <v>397996</v>
      </c>
      <c r="D48" s="65"/>
      <c r="E48" s="65">
        <v>616796</v>
      </c>
      <c r="F48" s="65"/>
      <c r="G48" s="65">
        <v>196179</v>
      </c>
      <c r="H48" s="65"/>
      <c r="I48" s="65">
        <v>407194</v>
      </c>
      <c r="J48" s="42"/>
      <c r="K48" s="42"/>
      <c r="L48" s="52"/>
    </row>
    <row r="49" spans="1:12" ht="21" customHeight="1">
      <c r="A49" s="12">
        <v>23</v>
      </c>
      <c r="B49" s="56"/>
      <c r="C49" s="65">
        <v>452660</v>
      </c>
      <c r="D49" s="65"/>
      <c r="E49" s="65">
        <v>474289</v>
      </c>
      <c r="F49" s="65"/>
      <c r="G49" s="65">
        <v>625112</v>
      </c>
      <c r="H49" s="65"/>
      <c r="I49" s="65">
        <v>847575</v>
      </c>
      <c r="J49" s="42"/>
      <c r="K49" s="42"/>
      <c r="L49" s="52"/>
    </row>
    <row r="50" spans="1:12" ht="21" customHeight="1">
      <c r="A50" s="12">
        <v>24</v>
      </c>
      <c r="B50" s="56"/>
      <c r="C50" s="65">
        <v>381429</v>
      </c>
      <c r="D50" s="65"/>
      <c r="E50" s="65">
        <v>418633</v>
      </c>
      <c r="F50" s="65"/>
      <c r="G50" s="65">
        <v>77641</v>
      </c>
      <c r="H50" s="65"/>
      <c r="I50" s="65">
        <v>327782</v>
      </c>
      <c r="J50" s="42"/>
      <c r="K50" s="42"/>
      <c r="L50" s="52"/>
    </row>
    <row r="51" spans="1:12" ht="21" customHeight="1">
      <c r="A51" s="12">
        <v>25</v>
      </c>
      <c r="B51" s="56"/>
      <c r="C51" s="65">
        <v>463854</v>
      </c>
      <c r="D51" s="65"/>
      <c r="E51" s="65">
        <v>494720</v>
      </c>
      <c r="F51" s="65"/>
      <c r="G51" s="65">
        <v>481995</v>
      </c>
      <c r="H51" s="65"/>
      <c r="I51" s="65">
        <v>624365</v>
      </c>
      <c r="J51" s="42"/>
      <c r="K51" s="42"/>
      <c r="L51" s="52"/>
    </row>
    <row r="52" spans="1:12" ht="21" customHeight="1">
      <c r="A52" s="12">
        <v>26</v>
      </c>
      <c r="B52" s="56"/>
      <c r="C52" s="65">
        <v>567388</v>
      </c>
      <c r="D52" s="65"/>
      <c r="E52" s="65">
        <v>470439</v>
      </c>
      <c r="F52" s="65"/>
      <c r="G52" s="65">
        <v>357150</v>
      </c>
      <c r="H52" s="65"/>
      <c r="I52" s="65">
        <v>561273</v>
      </c>
      <c r="J52" s="42"/>
      <c r="K52" s="42"/>
      <c r="L52" s="52"/>
    </row>
    <row r="53" spans="1:12" ht="21" customHeight="1">
      <c r="A53" s="12">
        <v>27</v>
      </c>
      <c r="B53" s="56"/>
      <c r="C53" s="65">
        <v>586198</v>
      </c>
      <c r="D53" s="65"/>
      <c r="E53" s="65">
        <v>501400</v>
      </c>
      <c r="F53" s="65"/>
      <c r="G53" s="65">
        <v>579411</v>
      </c>
      <c r="H53" s="65"/>
      <c r="I53" s="65">
        <v>693532</v>
      </c>
      <c r="J53" s="42"/>
      <c r="K53" s="42"/>
      <c r="L53" s="52"/>
    </row>
    <row r="54" spans="1:12" ht="21" customHeight="1">
      <c r="A54" s="12">
        <v>28</v>
      </c>
      <c r="B54" s="56"/>
      <c r="C54" s="65">
        <v>562584</v>
      </c>
      <c r="D54" s="65"/>
      <c r="E54" s="65">
        <v>539590</v>
      </c>
      <c r="F54" s="65"/>
      <c r="G54" s="65">
        <v>685478</v>
      </c>
      <c r="H54" s="65"/>
      <c r="I54" s="65">
        <v>783034</v>
      </c>
      <c r="J54" s="42"/>
      <c r="K54" s="42"/>
      <c r="L54" s="52"/>
    </row>
    <row r="55" spans="1:12" ht="21" customHeight="1">
      <c r="A55" s="12">
        <v>29</v>
      </c>
      <c r="B55" s="56"/>
      <c r="C55" s="65">
        <v>563712</v>
      </c>
      <c r="D55" s="65"/>
      <c r="E55" s="65">
        <v>503739</v>
      </c>
      <c r="F55" s="65"/>
      <c r="G55" s="65">
        <v>992881</v>
      </c>
      <c r="H55" s="65"/>
      <c r="I55" s="65">
        <v>1042219</v>
      </c>
      <c r="J55" s="42"/>
      <c r="K55" s="42"/>
      <c r="L55" s="52"/>
    </row>
    <row r="56" spans="1:12" s="1" customFormat="1" ht="21" customHeight="1">
      <c r="A56" s="12">
        <v>30</v>
      </c>
      <c r="B56" s="56"/>
      <c r="C56" s="65">
        <v>578711</v>
      </c>
      <c r="D56" s="65"/>
      <c r="E56" s="65">
        <v>507877</v>
      </c>
      <c r="F56" s="65"/>
      <c r="G56" s="65">
        <v>1064918</v>
      </c>
      <c r="H56" s="65"/>
      <c r="I56" s="65">
        <v>1256864</v>
      </c>
      <c r="J56" s="42"/>
      <c r="K56" s="42"/>
      <c r="L56" s="52"/>
    </row>
    <row r="57" spans="1:12" s="1" customFormat="1" ht="21" customHeight="1">
      <c r="A57" s="26" t="s">
        <v>155</v>
      </c>
      <c r="B57" s="56"/>
      <c r="C57" s="65">
        <v>610932</v>
      </c>
      <c r="D57" s="65"/>
      <c r="E57" s="65">
        <v>554599</v>
      </c>
      <c r="F57" s="65"/>
      <c r="G57" s="65">
        <v>709238</v>
      </c>
      <c r="H57" s="65"/>
      <c r="I57" s="65">
        <v>832208</v>
      </c>
      <c r="J57" s="42"/>
      <c r="K57" s="42"/>
      <c r="L57" s="52"/>
    </row>
    <row r="58" spans="1:12" ht="7.5" customHeight="1">
      <c r="A58" s="41"/>
      <c r="B58" s="57"/>
      <c r="C58" s="41"/>
      <c r="D58" s="41"/>
      <c r="E58" s="41"/>
      <c r="F58" s="41"/>
      <c r="G58" s="41"/>
      <c r="H58" s="41"/>
      <c r="I58" s="41"/>
      <c r="J58" s="42"/>
      <c r="K58" s="42"/>
      <c r="L58" s="52"/>
    </row>
    <row r="59" spans="1:12" ht="6.75" customHeight="1">
      <c r="A59" s="42"/>
      <c r="B59" s="34"/>
      <c r="C59" s="42"/>
      <c r="D59" s="42"/>
      <c r="E59" s="42"/>
      <c r="F59" s="42"/>
      <c r="G59" s="42"/>
      <c r="H59" s="42"/>
      <c r="I59" s="42"/>
      <c r="J59" s="42"/>
      <c r="K59" s="42"/>
      <c r="L59" s="52"/>
    </row>
    <row r="60" spans="1:12">
      <c r="A60" s="39" t="s">
        <v>136</v>
      </c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52"/>
    </row>
  </sheetData>
  <mergeCells count="36"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B44:I44"/>
    <mergeCell ref="B45:E45"/>
    <mergeCell ref="F45:I45"/>
    <mergeCell ref="B46:C46"/>
    <mergeCell ref="D46:E46"/>
    <mergeCell ref="F46:G46"/>
    <mergeCell ref="H46:I46"/>
  </mergeCells>
  <phoneticPr fontId="2"/>
  <pageMargins left="0.70866141732283472" right="0.70866141732283472" top="0.74803149606299213" bottom="0.74803149606299213" header="0.31496062992125984" footer="0.31496062992125984"/>
  <pageSetup paperSize="9" scale="70" fitToWidth="1" fitToHeight="1" orientation="portrait" usePrinterDefaults="1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M46"/>
  <sheetViews>
    <sheetView tabSelected="1" view="pageBreakPreview" topLeftCell="A4" zoomScale="85" zoomScaleSheetLayoutView="85" workbookViewId="0">
      <selection activeCell="R44" sqref="R44"/>
    </sheetView>
  </sheetViews>
  <sheetFormatPr defaultRowHeight="13.5"/>
  <cols>
    <col min="1" max="2" width="2.5" style="1" customWidth="1"/>
    <col min="3" max="3" width="11.875" style="1" customWidth="1"/>
    <col min="4" max="6" width="10.375" style="1" customWidth="1"/>
    <col min="7" max="7" width="11.25" style="1" customWidth="1"/>
    <col min="8" max="12" width="10.375" style="1" customWidth="1"/>
    <col min="13" max="13" width="11.75" style="1" customWidth="1"/>
    <col min="14" max="16383" width="9" style="1" customWidth="1"/>
    <col min="16384" max="16384" width="9.140625" style="1" customWidth="1"/>
  </cols>
  <sheetData>
    <row r="1" spans="1:13" ht="18.7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76"/>
      <c r="M1" s="77" t="s">
        <v>121</v>
      </c>
    </row>
    <row r="2" spans="1:13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3" ht="18">
      <c r="A3" s="32" t="s">
        <v>50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28"/>
      <c r="M3" s="26" t="s">
        <v>120</v>
      </c>
    </row>
    <row r="4" spans="1:13" ht="7.5" customHeight="1">
      <c r="A4" s="5"/>
      <c r="B4" s="5"/>
      <c r="C4" s="5"/>
      <c r="D4" s="12"/>
      <c r="E4" s="12"/>
      <c r="F4" s="12"/>
      <c r="G4" s="12"/>
      <c r="H4" s="12"/>
      <c r="I4" s="12"/>
      <c r="J4" s="5"/>
      <c r="K4" s="12"/>
      <c r="L4" s="12"/>
      <c r="M4" s="12"/>
    </row>
    <row r="5" spans="1:13" ht="14.25">
      <c r="A5" s="30" t="s">
        <v>71</v>
      </c>
      <c r="B5" s="30"/>
      <c r="C5" s="68"/>
      <c r="D5" s="17" t="s">
        <v>76</v>
      </c>
      <c r="E5" s="17">
        <v>23</v>
      </c>
      <c r="F5" s="17">
        <v>24</v>
      </c>
      <c r="G5" s="17">
        <v>25</v>
      </c>
      <c r="H5" s="17">
        <v>26</v>
      </c>
      <c r="I5" s="17">
        <v>27</v>
      </c>
      <c r="J5" s="17">
        <v>28</v>
      </c>
      <c r="K5" s="17">
        <v>29</v>
      </c>
      <c r="L5" s="17">
        <v>30</v>
      </c>
      <c r="M5" s="30" t="s">
        <v>153</v>
      </c>
    </row>
    <row r="6" spans="1:13" ht="7.5" customHeight="1">
      <c r="A6" s="27"/>
      <c r="B6" s="27"/>
      <c r="C6" s="69"/>
      <c r="D6" s="71"/>
      <c r="E6" s="71"/>
      <c r="F6" s="12"/>
      <c r="G6" s="71"/>
      <c r="H6" s="71"/>
      <c r="I6" s="71"/>
      <c r="J6" s="71"/>
      <c r="K6" s="12"/>
      <c r="L6" s="12"/>
      <c r="M6" s="12"/>
    </row>
    <row r="7" spans="1:13" ht="18" customHeight="1">
      <c r="A7" s="36" t="s">
        <v>67</v>
      </c>
      <c r="B7" s="36"/>
      <c r="C7" s="8"/>
      <c r="D7" s="19">
        <f t="shared" ref="D7:M7" si="0">(SUM(D9:D20))-D14</f>
        <v>11655429</v>
      </c>
      <c r="E7" s="19">
        <f t="shared" si="0"/>
        <v>45183300</v>
      </c>
      <c r="F7" s="19">
        <f t="shared" si="0"/>
        <v>103264826</v>
      </c>
      <c r="G7" s="19">
        <f t="shared" si="0"/>
        <v>125552718</v>
      </c>
      <c r="H7" s="25">
        <f t="shared" si="0"/>
        <v>105439990</v>
      </c>
      <c r="I7" s="25">
        <f t="shared" si="0"/>
        <v>64407048</v>
      </c>
      <c r="J7" s="25">
        <f t="shared" si="0"/>
        <v>76998421</v>
      </c>
      <c r="K7" s="19">
        <f t="shared" si="0"/>
        <v>89248430</v>
      </c>
      <c r="L7" s="19">
        <f t="shared" si="0"/>
        <v>78782853</v>
      </c>
      <c r="M7" s="19">
        <f t="shared" si="0"/>
        <v>80103721</v>
      </c>
    </row>
    <row r="8" spans="1:13" ht="7.5" customHeight="1">
      <c r="A8" s="34"/>
      <c r="B8" s="34"/>
      <c r="C8" s="8"/>
      <c r="D8" s="19"/>
      <c r="E8" s="42"/>
      <c r="F8" s="42"/>
      <c r="G8" s="42"/>
      <c r="H8" s="42"/>
      <c r="I8" s="42"/>
      <c r="J8" s="42"/>
      <c r="K8" s="42"/>
      <c r="L8" s="42"/>
      <c r="M8" s="42"/>
    </row>
    <row r="9" spans="1:13" ht="30" customHeight="1">
      <c r="A9" s="34"/>
      <c r="B9" s="36" t="s">
        <v>72</v>
      </c>
      <c r="C9" s="8"/>
      <c r="D9" s="19">
        <v>2300846</v>
      </c>
      <c r="E9" s="65">
        <v>2329969</v>
      </c>
      <c r="F9" s="65">
        <v>2432955</v>
      </c>
      <c r="G9" s="65">
        <v>2083323</v>
      </c>
      <c r="H9" s="65">
        <v>2420164</v>
      </c>
      <c r="I9" s="65">
        <v>2363674</v>
      </c>
      <c r="J9" s="65">
        <v>2364795</v>
      </c>
      <c r="K9" s="65">
        <v>2377526</v>
      </c>
      <c r="L9" s="65">
        <v>2439570</v>
      </c>
      <c r="M9" s="65">
        <v>2194144</v>
      </c>
    </row>
    <row r="10" spans="1:13" ht="30" customHeight="1">
      <c r="A10" s="34"/>
      <c r="B10" s="36" t="s">
        <v>64</v>
      </c>
      <c r="C10" s="8"/>
      <c r="D10" s="19">
        <v>1284977</v>
      </c>
      <c r="E10" s="65">
        <v>17111253</v>
      </c>
      <c r="F10" s="65">
        <v>22259870</v>
      </c>
      <c r="G10" s="65">
        <v>36919496</v>
      </c>
      <c r="H10" s="65">
        <v>9974205</v>
      </c>
      <c r="I10" s="65">
        <v>2468119</v>
      </c>
      <c r="J10" s="65">
        <v>3108895</v>
      </c>
      <c r="K10" s="65">
        <v>2839017</v>
      </c>
      <c r="L10" s="65">
        <v>3174720</v>
      </c>
      <c r="M10" s="65">
        <v>3450017</v>
      </c>
    </row>
    <row r="11" spans="1:13" ht="30" customHeight="1">
      <c r="A11" s="34"/>
      <c r="B11" s="36" t="s">
        <v>73</v>
      </c>
      <c r="C11" s="8"/>
      <c r="D11" s="19">
        <v>55192</v>
      </c>
      <c r="E11" s="65">
        <v>50392</v>
      </c>
      <c r="F11" s="65">
        <v>51994</v>
      </c>
      <c r="G11" s="65">
        <v>45423</v>
      </c>
      <c r="H11" s="65">
        <v>77173</v>
      </c>
      <c r="I11" s="65">
        <v>87472</v>
      </c>
      <c r="J11" s="65">
        <v>130645</v>
      </c>
      <c r="K11" s="65">
        <v>83592</v>
      </c>
      <c r="L11" s="65">
        <v>65381</v>
      </c>
      <c r="M11" s="65">
        <v>80851</v>
      </c>
    </row>
    <row r="12" spans="1:13" ht="30" customHeight="1">
      <c r="A12" s="34"/>
      <c r="B12" s="36" t="s">
        <v>74</v>
      </c>
      <c r="C12" s="8"/>
      <c r="D12" s="19">
        <v>1640169</v>
      </c>
      <c r="E12" s="65">
        <v>5985663</v>
      </c>
      <c r="F12" s="65">
        <v>1745583</v>
      </c>
      <c r="G12" s="65">
        <v>1658438</v>
      </c>
      <c r="H12" s="65">
        <v>1691977</v>
      </c>
      <c r="I12" s="65">
        <v>1693997</v>
      </c>
      <c r="J12" s="65">
        <v>1734128</v>
      </c>
      <c r="K12" s="65">
        <v>1860314</v>
      </c>
      <c r="L12" s="65">
        <v>1778261</v>
      </c>
      <c r="M12" s="65">
        <v>1659316</v>
      </c>
    </row>
    <row r="13" spans="1:13" ht="30" customHeight="1">
      <c r="A13" s="34"/>
      <c r="B13" s="36" t="s">
        <v>4</v>
      </c>
      <c r="C13" s="8"/>
      <c r="D13" s="19">
        <v>542811</v>
      </c>
      <c r="E13" s="65">
        <v>2861542</v>
      </c>
      <c r="F13" s="65">
        <v>2264788</v>
      </c>
      <c r="G13" s="65">
        <v>2108687</v>
      </c>
      <c r="H13" s="65">
        <v>2396985</v>
      </c>
      <c r="I13" s="65">
        <v>2709004</v>
      </c>
      <c r="J13" s="65">
        <v>1776475</v>
      </c>
      <c r="K13" s="65">
        <v>2202132</v>
      </c>
      <c r="L13" s="65">
        <v>2002072</v>
      </c>
      <c r="M13" s="65">
        <v>1749236</v>
      </c>
    </row>
    <row r="14" spans="1:13" ht="30" customHeight="1">
      <c r="A14" s="34"/>
      <c r="B14" s="36" t="s">
        <v>69</v>
      </c>
      <c r="C14" s="8"/>
      <c r="D14" s="19">
        <f t="shared" ref="D14:M14" si="1">D15+D16</f>
        <v>2529942</v>
      </c>
      <c r="E14" s="19">
        <f t="shared" si="1"/>
        <v>913011</v>
      </c>
      <c r="F14" s="19">
        <f t="shared" si="1"/>
        <v>7567445</v>
      </c>
      <c r="G14" s="19">
        <f t="shared" si="1"/>
        <v>38741464</v>
      </c>
      <c r="H14" s="19">
        <f t="shared" si="1"/>
        <v>45402125</v>
      </c>
      <c r="I14" s="19">
        <f t="shared" si="1"/>
        <v>32385515</v>
      </c>
      <c r="J14" s="19">
        <f t="shared" si="1"/>
        <v>27715290</v>
      </c>
      <c r="K14" s="19">
        <f t="shared" si="1"/>
        <v>32788194</v>
      </c>
      <c r="L14" s="19">
        <f t="shared" si="1"/>
        <v>41936517</v>
      </c>
      <c r="M14" s="19">
        <f t="shared" si="1"/>
        <v>36124555</v>
      </c>
    </row>
    <row r="15" spans="1:13" ht="30" customHeight="1">
      <c r="A15" s="34"/>
      <c r="B15" s="34"/>
      <c r="C15" s="8" t="s">
        <v>44</v>
      </c>
      <c r="D15" s="60">
        <v>1624784</v>
      </c>
      <c r="E15" s="65">
        <v>504952</v>
      </c>
      <c r="F15" s="65">
        <v>5976438</v>
      </c>
      <c r="G15" s="65">
        <v>36187529</v>
      </c>
      <c r="H15" s="65">
        <v>43342670</v>
      </c>
      <c r="I15" s="65">
        <v>30364786</v>
      </c>
      <c r="J15" s="65">
        <v>25924604</v>
      </c>
      <c r="K15" s="65">
        <v>31252986</v>
      </c>
      <c r="L15" s="65">
        <v>39158319</v>
      </c>
      <c r="M15" s="65">
        <v>34193194</v>
      </c>
    </row>
    <row r="16" spans="1:13" ht="30" customHeight="1">
      <c r="A16" s="34"/>
      <c r="B16" s="34"/>
      <c r="C16" s="8" t="s">
        <v>26</v>
      </c>
      <c r="D16" s="19">
        <v>905158</v>
      </c>
      <c r="E16" s="65">
        <f>404559+3500</f>
        <v>408059</v>
      </c>
      <c r="F16" s="65">
        <f>1573857+17150</f>
        <v>1591007</v>
      </c>
      <c r="G16" s="65">
        <f>2545097+8838</f>
        <v>2553935</v>
      </c>
      <c r="H16" s="65">
        <f>2017046+42409</f>
        <v>2059455</v>
      </c>
      <c r="I16" s="65">
        <f>1961129+59600</f>
        <v>2020729</v>
      </c>
      <c r="J16" s="65">
        <f>1689286+101400</f>
        <v>1790686</v>
      </c>
      <c r="K16" s="65">
        <v>1535208</v>
      </c>
      <c r="L16" s="65">
        <v>2778198</v>
      </c>
      <c r="M16" s="65">
        <f>1896917+34444</f>
        <v>1931361</v>
      </c>
    </row>
    <row r="17" spans="1:13" ht="30" customHeight="1">
      <c r="A17" s="34"/>
      <c r="B17" s="36" t="s">
        <v>53</v>
      </c>
      <c r="C17" s="8"/>
      <c r="D17" s="19">
        <v>61120</v>
      </c>
      <c r="E17" s="65">
        <v>1962359</v>
      </c>
      <c r="F17" s="65">
        <v>2724436</v>
      </c>
      <c r="G17" s="65">
        <v>3859753</v>
      </c>
      <c r="H17" s="65">
        <v>2767165</v>
      </c>
      <c r="I17" s="65">
        <v>6399897</v>
      </c>
      <c r="J17" s="65">
        <v>11464175</v>
      </c>
      <c r="K17" s="65">
        <v>9991639</v>
      </c>
      <c r="L17" s="65">
        <v>11971031</v>
      </c>
      <c r="M17" s="65">
        <v>13020986</v>
      </c>
    </row>
    <row r="18" spans="1:13" ht="30" customHeight="1">
      <c r="A18" s="34"/>
      <c r="B18" s="36" t="s">
        <v>30</v>
      </c>
      <c r="C18" s="8"/>
      <c r="D18" s="19">
        <v>1766996</v>
      </c>
      <c r="E18" s="65">
        <v>1843963</v>
      </c>
      <c r="F18" s="65">
        <v>1606783</v>
      </c>
      <c r="G18" s="65">
        <v>1532609</v>
      </c>
      <c r="H18" s="65">
        <v>1408336</v>
      </c>
      <c r="I18" s="65">
        <v>1365338</v>
      </c>
      <c r="J18" s="65">
        <v>1381428</v>
      </c>
      <c r="K18" s="65">
        <v>1492400</v>
      </c>
      <c r="L18" s="65">
        <v>2436002</v>
      </c>
      <c r="M18" s="65">
        <v>1252376</v>
      </c>
    </row>
    <row r="19" spans="1:13" ht="30" customHeight="1">
      <c r="A19" s="34"/>
      <c r="B19" s="67" t="s">
        <v>16</v>
      </c>
      <c r="C19" s="70"/>
      <c r="D19" s="20">
        <f>42197+46368</f>
        <v>88565</v>
      </c>
      <c r="E19" s="75">
        <f>132300+10450308</f>
        <v>10582608</v>
      </c>
      <c r="F19" s="75">
        <f>101700+61213794</f>
        <v>61315494</v>
      </c>
      <c r="G19" s="75">
        <f>198360+36695078</f>
        <v>36893438</v>
      </c>
      <c r="H19" s="75">
        <f>1610940+36513558</f>
        <v>38124498</v>
      </c>
      <c r="I19" s="75">
        <f>1199764+1594600</f>
        <v>2794364</v>
      </c>
      <c r="J19" s="75">
        <f>1566650+24492168</f>
        <v>26058818</v>
      </c>
      <c r="K19" s="75">
        <f>32818882+1232500</f>
        <v>34051382</v>
      </c>
      <c r="L19" s="75">
        <f>11454419+245150</f>
        <v>11699569</v>
      </c>
      <c r="M19" s="75">
        <f>67490+19271171</f>
        <v>19338661</v>
      </c>
    </row>
    <row r="20" spans="1:13" ht="30" customHeight="1">
      <c r="A20" s="34"/>
      <c r="B20" s="36" t="s">
        <v>75</v>
      </c>
      <c r="C20" s="8"/>
      <c r="D20" s="19">
        <v>1384811</v>
      </c>
      <c r="E20" s="65">
        <v>1542540</v>
      </c>
      <c r="F20" s="65">
        <v>1295478</v>
      </c>
      <c r="G20" s="65">
        <v>1710087</v>
      </c>
      <c r="H20" s="65">
        <v>1177362</v>
      </c>
      <c r="I20" s="65">
        <v>12139668</v>
      </c>
      <c r="J20" s="65">
        <v>1263772</v>
      </c>
      <c r="K20" s="65">
        <v>1562234</v>
      </c>
      <c r="L20" s="65">
        <v>1279730</v>
      </c>
      <c r="M20" s="65">
        <v>1233579</v>
      </c>
    </row>
    <row r="21" spans="1:13" ht="7.5" customHeight="1">
      <c r="A21" s="5"/>
      <c r="B21" s="5"/>
      <c r="C21" s="16"/>
      <c r="D21" s="72"/>
      <c r="E21" s="72"/>
      <c r="F21" s="72"/>
      <c r="G21" s="72"/>
      <c r="H21" s="72"/>
      <c r="I21" s="72"/>
      <c r="J21" s="72"/>
      <c r="K21" s="72"/>
      <c r="L21" s="72"/>
      <c r="M21" s="72"/>
    </row>
    <row r="22" spans="1:13" ht="7.5" customHeight="1">
      <c r="A22" s="27"/>
      <c r="B22" s="27"/>
      <c r="C22" s="66"/>
      <c r="D22" s="73"/>
      <c r="E22" s="73"/>
      <c r="F22" s="73"/>
      <c r="G22" s="73"/>
      <c r="H22" s="73"/>
      <c r="I22" s="73"/>
      <c r="J22" s="73"/>
      <c r="K22" s="12"/>
      <c r="L22" s="12"/>
      <c r="M22" s="12"/>
    </row>
    <row r="23" spans="1:13">
      <c r="A23" s="39" t="s">
        <v>77</v>
      </c>
      <c r="B23" s="42"/>
      <c r="C23" s="4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spans="1:13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pans="1:13" ht="18">
      <c r="A25" s="32" t="s">
        <v>78</v>
      </c>
      <c r="B25" s="12"/>
      <c r="C25" s="12"/>
      <c r="D25" s="12"/>
      <c r="E25" s="12"/>
      <c r="F25" s="12"/>
      <c r="G25" s="12"/>
      <c r="H25" s="12"/>
      <c r="I25" s="28"/>
      <c r="J25" s="28"/>
      <c r="K25" s="12"/>
      <c r="L25" s="28"/>
      <c r="M25" s="26" t="s">
        <v>120</v>
      </c>
    </row>
    <row r="26" spans="1:13" ht="7.5" customHeight="1">
      <c r="A26" s="5"/>
      <c r="B26" s="5"/>
      <c r="C26" s="5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spans="1:13" ht="14.25">
      <c r="A27" s="30" t="s">
        <v>71</v>
      </c>
      <c r="B27" s="30"/>
      <c r="C27" s="68"/>
      <c r="D27" s="17" t="s">
        <v>76</v>
      </c>
      <c r="E27" s="17">
        <v>23</v>
      </c>
      <c r="F27" s="17">
        <v>24</v>
      </c>
      <c r="G27" s="17">
        <v>25</v>
      </c>
      <c r="H27" s="17">
        <v>26</v>
      </c>
      <c r="I27" s="17">
        <v>27</v>
      </c>
      <c r="J27" s="17">
        <v>28</v>
      </c>
      <c r="K27" s="17">
        <v>29</v>
      </c>
      <c r="L27" s="17">
        <v>30</v>
      </c>
      <c r="M27" s="17" t="s">
        <v>153</v>
      </c>
    </row>
    <row r="28" spans="1:13" ht="7.5" customHeight="1">
      <c r="A28" s="27"/>
      <c r="B28" s="27"/>
      <c r="C28" s="69"/>
      <c r="D28" s="71"/>
      <c r="E28" s="71"/>
      <c r="F28" s="12"/>
      <c r="G28" s="12"/>
      <c r="H28" s="12"/>
      <c r="I28" s="12"/>
      <c r="J28" s="12"/>
      <c r="K28" s="12"/>
      <c r="L28" s="12"/>
      <c r="M28" s="12"/>
    </row>
    <row r="29" spans="1:13" ht="18" customHeight="1">
      <c r="A29" s="66" t="s">
        <v>10</v>
      </c>
      <c r="B29" s="66"/>
      <c r="C29" s="15"/>
      <c r="D29" s="19">
        <f t="shared" ref="D29:M29" si="2">SUM(D32:D43)</f>
        <v>1690665</v>
      </c>
      <c r="E29" s="19">
        <f t="shared" si="2"/>
        <v>867326</v>
      </c>
      <c r="F29" s="19">
        <f t="shared" si="2"/>
        <v>1176363</v>
      </c>
      <c r="G29" s="19">
        <f t="shared" si="2"/>
        <v>1318873</v>
      </c>
      <c r="H29" s="19">
        <f t="shared" si="2"/>
        <v>1566712</v>
      </c>
      <c r="I29" s="19">
        <f t="shared" si="2"/>
        <v>1660014</v>
      </c>
      <c r="J29" s="19">
        <f t="shared" si="2"/>
        <v>1715756</v>
      </c>
      <c r="K29" s="19">
        <f t="shared" si="2"/>
        <v>1777050</v>
      </c>
      <c r="L29" s="19">
        <f t="shared" si="2"/>
        <v>1828495</v>
      </c>
      <c r="M29" s="19">
        <f t="shared" si="2"/>
        <v>1814864</v>
      </c>
    </row>
    <row r="30" spans="1:13" ht="7.5" customHeight="1">
      <c r="A30" s="27"/>
      <c r="B30" s="27"/>
      <c r="C30" s="15"/>
      <c r="D30" s="19"/>
      <c r="E30" s="42"/>
      <c r="F30" s="42"/>
      <c r="G30" s="42"/>
      <c r="H30" s="42"/>
      <c r="I30" s="42"/>
      <c r="J30" s="42"/>
      <c r="K30" s="42"/>
      <c r="L30" s="42"/>
      <c r="M30" s="42"/>
    </row>
    <row r="31" spans="1:13" ht="30" customHeight="1">
      <c r="A31" s="27"/>
      <c r="B31" s="66" t="s">
        <v>79</v>
      </c>
      <c r="C31" s="15"/>
      <c r="D31" s="19">
        <f t="shared" ref="D31:J31" si="3">D32+D33</f>
        <v>611939</v>
      </c>
      <c r="E31" s="19">
        <f t="shared" si="3"/>
        <v>301189</v>
      </c>
      <c r="F31" s="19">
        <f t="shared" si="3"/>
        <v>593704</v>
      </c>
      <c r="G31" s="19">
        <f t="shared" si="3"/>
        <v>638036</v>
      </c>
      <c r="H31" s="19">
        <f t="shared" si="3"/>
        <v>787055</v>
      </c>
      <c r="I31" s="19">
        <f t="shared" si="3"/>
        <v>787263</v>
      </c>
      <c r="J31" s="19">
        <f t="shared" si="3"/>
        <v>837420</v>
      </c>
      <c r="K31" s="19">
        <v>873575</v>
      </c>
      <c r="L31" s="19">
        <f>SUM(L32:L33)</f>
        <v>898812</v>
      </c>
      <c r="M31" s="19">
        <v>824180</v>
      </c>
    </row>
    <row r="32" spans="1:13" ht="30" customHeight="1">
      <c r="A32" s="27"/>
      <c r="B32" s="13"/>
      <c r="C32" s="15" t="s">
        <v>80</v>
      </c>
      <c r="D32" s="65">
        <v>534386</v>
      </c>
      <c r="E32" s="65">
        <v>272999</v>
      </c>
      <c r="F32" s="65">
        <v>322271</v>
      </c>
      <c r="G32" s="65">
        <v>432068</v>
      </c>
      <c r="H32" s="65">
        <v>532880</v>
      </c>
      <c r="I32" s="65">
        <v>606599</v>
      </c>
      <c r="J32" s="65">
        <v>633935</v>
      </c>
      <c r="K32" s="65">
        <v>660983</v>
      </c>
      <c r="L32" s="65">
        <v>689968</v>
      </c>
      <c r="M32" s="65">
        <v>669513</v>
      </c>
    </row>
    <row r="33" spans="1:13" ht="30" customHeight="1">
      <c r="A33" s="27"/>
      <c r="B33" s="13"/>
      <c r="C33" s="15" t="s">
        <v>82</v>
      </c>
      <c r="D33" s="65">
        <v>77553</v>
      </c>
      <c r="E33" s="65">
        <v>28190</v>
      </c>
      <c r="F33" s="65">
        <v>271433</v>
      </c>
      <c r="G33" s="65">
        <v>205968</v>
      </c>
      <c r="H33" s="65">
        <v>254175</v>
      </c>
      <c r="I33" s="65">
        <v>180664</v>
      </c>
      <c r="J33" s="65">
        <v>203485</v>
      </c>
      <c r="K33" s="65">
        <v>212592</v>
      </c>
      <c r="L33" s="65">
        <v>208844</v>
      </c>
      <c r="M33" s="65">
        <v>154667</v>
      </c>
    </row>
    <row r="34" spans="1:13" ht="30" customHeight="1">
      <c r="A34" s="27"/>
      <c r="B34" s="66" t="s">
        <v>15</v>
      </c>
      <c r="C34" s="15"/>
      <c r="D34" s="65">
        <v>881409</v>
      </c>
      <c r="E34" s="65">
        <v>459408</v>
      </c>
      <c r="F34" s="65">
        <v>444926</v>
      </c>
      <c r="G34" s="65">
        <v>510140</v>
      </c>
      <c r="H34" s="65">
        <v>576747</v>
      </c>
      <c r="I34" s="65">
        <v>657844</v>
      </c>
      <c r="J34" s="65">
        <v>660585</v>
      </c>
      <c r="K34" s="65">
        <v>688738</v>
      </c>
      <c r="L34" s="65">
        <v>716553</v>
      </c>
      <c r="M34" s="65">
        <v>780634</v>
      </c>
    </row>
    <row r="35" spans="1:13" ht="30" customHeight="1">
      <c r="A35" s="27"/>
      <c r="B35" s="66" t="s">
        <v>83</v>
      </c>
      <c r="C35" s="15"/>
      <c r="D35" s="65">
        <v>49239</v>
      </c>
      <c r="E35" s="65">
        <v>34886</v>
      </c>
      <c r="F35" s="65">
        <v>39347</v>
      </c>
      <c r="G35" s="65">
        <v>41503</v>
      </c>
      <c r="H35" s="65">
        <v>49845</v>
      </c>
      <c r="I35" s="65">
        <v>50927</v>
      </c>
      <c r="J35" s="65">
        <v>58993</v>
      </c>
      <c r="K35" s="65">
        <v>60918</v>
      </c>
      <c r="L35" s="65">
        <v>61850</v>
      </c>
      <c r="M35" s="65">
        <v>63547</v>
      </c>
    </row>
    <row r="36" spans="1:13" ht="30" customHeight="1">
      <c r="A36" s="27"/>
      <c r="B36" s="66" t="s">
        <v>84</v>
      </c>
      <c r="C36" s="15"/>
      <c r="D36" s="65">
        <v>121089</v>
      </c>
      <c r="E36" s="65">
        <v>69454</v>
      </c>
      <c r="F36" s="65">
        <v>95170</v>
      </c>
      <c r="G36" s="65">
        <v>126043</v>
      </c>
      <c r="H36" s="65">
        <v>150196</v>
      </c>
      <c r="I36" s="65">
        <v>161220</v>
      </c>
      <c r="J36" s="65">
        <v>156054</v>
      </c>
      <c r="K36" s="65">
        <v>151148</v>
      </c>
      <c r="L36" s="65">
        <v>148567</v>
      </c>
      <c r="M36" s="65">
        <v>143806</v>
      </c>
    </row>
    <row r="37" spans="1:13" ht="30" customHeight="1">
      <c r="A37" s="27"/>
      <c r="B37" s="66" t="s">
        <v>85</v>
      </c>
      <c r="C37" s="15"/>
      <c r="D37" s="74" t="s">
        <v>17</v>
      </c>
      <c r="E37" s="74" t="s">
        <v>17</v>
      </c>
      <c r="F37" s="74" t="s">
        <v>17</v>
      </c>
      <c r="G37" s="74" t="s">
        <v>17</v>
      </c>
      <c r="H37" s="74" t="s">
        <v>17</v>
      </c>
      <c r="I37" s="74" t="s">
        <v>17</v>
      </c>
      <c r="J37" s="74" t="s">
        <v>17</v>
      </c>
      <c r="K37" s="74" t="s">
        <v>17</v>
      </c>
      <c r="L37" s="74" t="s">
        <v>17</v>
      </c>
      <c r="M37" s="74" t="s">
        <v>17</v>
      </c>
    </row>
    <row r="38" spans="1:13" ht="30" customHeight="1">
      <c r="A38" s="27"/>
      <c r="B38" s="66" t="s">
        <v>23</v>
      </c>
      <c r="C38" s="15"/>
      <c r="D38" s="65">
        <v>23336</v>
      </c>
      <c r="E38" s="65">
        <v>999</v>
      </c>
      <c r="F38" s="65">
        <v>366</v>
      </c>
      <c r="G38" s="65">
        <v>119</v>
      </c>
      <c r="H38" s="65">
        <v>87</v>
      </c>
      <c r="I38" s="65">
        <v>75</v>
      </c>
      <c r="J38" s="65">
        <v>13</v>
      </c>
      <c r="K38" s="65">
        <v>6</v>
      </c>
      <c r="L38" s="65">
        <v>16</v>
      </c>
      <c r="M38" s="74" t="s">
        <v>17</v>
      </c>
    </row>
    <row r="39" spans="1:13" ht="30" customHeight="1">
      <c r="A39" s="34"/>
      <c r="B39" s="37" t="s">
        <v>86</v>
      </c>
      <c r="C39" s="10"/>
      <c r="D39" s="74" t="s">
        <v>17</v>
      </c>
      <c r="E39" s="74" t="s">
        <v>17</v>
      </c>
      <c r="F39" s="74" t="s">
        <v>17</v>
      </c>
      <c r="G39" s="74" t="s">
        <v>17</v>
      </c>
      <c r="H39" s="74" t="s">
        <v>17</v>
      </c>
      <c r="I39" s="74" t="s">
        <v>17</v>
      </c>
      <c r="J39" s="74" t="s">
        <v>17</v>
      </c>
      <c r="K39" s="74" t="s">
        <v>17</v>
      </c>
      <c r="L39" s="74" t="s">
        <v>17</v>
      </c>
      <c r="M39" s="74" t="s">
        <v>17</v>
      </c>
    </row>
    <row r="40" spans="1:13" ht="30" customHeight="1">
      <c r="A40" s="34"/>
      <c r="B40" s="37" t="s">
        <v>87</v>
      </c>
      <c r="C40" s="10"/>
      <c r="D40" s="74" t="s">
        <v>17</v>
      </c>
      <c r="E40" s="74" t="s">
        <v>17</v>
      </c>
      <c r="F40" s="74" t="s">
        <v>17</v>
      </c>
      <c r="G40" s="74" t="s">
        <v>17</v>
      </c>
      <c r="H40" s="74" t="s">
        <v>17</v>
      </c>
      <c r="I40" s="74" t="s">
        <v>17</v>
      </c>
      <c r="J40" s="74" t="s">
        <v>17</v>
      </c>
      <c r="K40" s="74" t="s">
        <v>17</v>
      </c>
      <c r="L40" s="74" t="s">
        <v>17</v>
      </c>
      <c r="M40" s="74" t="s">
        <v>17</v>
      </c>
    </row>
    <row r="41" spans="1:13" ht="30" customHeight="1">
      <c r="A41" s="34"/>
      <c r="B41" s="66" t="s">
        <v>88</v>
      </c>
      <c r="C41" s="15"/>
      <c r="D41" s="74" t="s">
        <v>17</v>
      </c>
      <c r="E41" s="74" t="s">
        <v>17</v>
      </c>
      <c r="F41" s="74" t="s">
        <v>17</v>
      </c>
      <c r="G41" s="74" t="s">
        <v>17</v>
      </c>
      <c r="H41" s="74" t="s">
        <v>17</v>
      </c>
      <c r="I41" s="74" t="s">
        <v>17</v>
      </c>
      <c r="J41" s="74" t="s">
        <v>17</v>
      </c>
      <c r="K41" s="74" t="s">
        <v>17</v>
      </c>
      <c r="L41" s="74" t="s">
        <v>17</v>
      </c>
      <c r="M41" s="74" t="s">
        <v>17</v>
      </c>
    </row>
    <row r="42" spans="1:13" ht="30" customHeight="1">
      <c r="A42" s="34"/>
      <c r="B42" s="36" t="s">
        <v>89</v>
      </c>
      <c r="C42" s="8"/>
      <c r="D42" s="74" t="s">
        <v>17</v>
      </c>
      <c r="E42" s="74" t="s">
        <v>17</v>
      </c>
      <c r="F42" s="74" t="s">
        <v>17</v>
      </c>
      <c r="G42" s="74" t="s">
        <v>17</v>
      </c>
      <c r="H42" s="74" t="s">
        <v>17</v>
      </c>
      <c r="I42" s="74" t="s">
        <v>17</v>
      </c>
      <c r="J42" s="74" t="s">
        <v>17</v>
      </c>
      <c r="K42" s="74" t="s">
        <v>17</v>
      </c>
      <c r="L42" s="74" t="s">
        <v>17</v>
      </c>
      <c r="M42" s="74" t="s">
        <v>17</v>
      </c>
    </row>
    <row r="43" spans="1:13" ht="30" customHeight="1">
      <c r="A43" s="34"/>
      <c r="B43" s="66" t="s">
        <v>90</v>
      </c>
      <c r="C43" s="15"/>
      <c r="D43" s="65">
        <v>3653</v>
      </c>
      <c r="E43" s="65">
        <v>1390</v>
      </c>
      <c r="F43" s="65">
        <v>2850</v>
      </c>
      <c r="G43" s="65">
        <v>3032</v>
      </c>
      <c r="H43" s="65">
        <v>2782</v>
      </c>
      <c r="I43" s="65">
        <v>2685</v>
      </c>
      <c r="J43" s="65">
        <v>2691</v>
      </c>
      <c r="K43" s="65">
        <v>2665</v>
      </c>
      <c r="L43" s="65">
        <v>2697</v>
      </c>
      <c r="M43" s="65">
        <v>2697</v>
      </c>
    </row>
    <row r="44" spans="1:13" ht="14.25">
      <c r="A44" s="41"/>
      <c r="B44" s="41"/>
      <c r="C44" s="11"/>
      <c r="D44" s="72"/>
      <c r="E44" s="72"/>
      <c r="F44" s="72"/>
      <c r="G44" s="72"/>
      <c r="H44" s="72"/>
      <c r="I44" s="72"/>
      <c r="J44" s="72"/>
      <c r="K44" s="72"/>
      <c r="L44" s="72"/>
      <c r="M44" s="72"/>
    </row>
    <row r="45" spans="1:13" ht="7.5" customHeight="1">
      <c r="A45" s="34"/>
      <c r="B45" s="34"/>
      <c r="C45" s="36"/>
      <c r="D45" s="73"/>
      <c r="E45" s="73"/>
      <c r="F45" s="73"/>
      <c r="G45" s="73"/>
      <c r="H45" s="73"/>
      <c r="I45" s="73"/>
      <c r="J45" s="73"/>
      <c r="K45" s="12"/>
      <c r="L45" s="12"/>
      <c r="M45" s="12"/>
    </row>
    <row r="46" spans="1:13">
      <c r="A46" s="39" t="s">
        <v>51</v>
      </c>
      <c r="B46" s="42"/>
      <c r="C46" s="42"/>
      <c r="D46" s="12"/>
      <c r="E46" s="12"/>
      <c r="F46" s="12"/>
      <c r="G46" s="12"/>
      <c r="H46" s="12"/>
      <c r="I46" s="12"/>
      <c r="J46" s="12"/>
      <c r="K46" s="12"/>
      <c r="L46" s="12"/>
      <c r="M46" s="12"/>
    </row>
  </sheetData>
  <mergeCells count="25">
    <mergeCell ref="A5:C5"/>
    <mergeCell ref="A7:C7"/>
    <mergeCell ref="B9:C9"/>
    <mergeCell ref="B10:C10"/>
    <mergeCell ref="B11:C11"/>
    <mergeCell ref="B12:C12"/>
    <mergeCell ref="B13:C13"/>
    <mergeCell ref="B14:C14"/>
    <mergeCell ref="B17:C17"/>
    <mergeCell ref="B18:C18"/>
    <mergeCell ref="B19:C19"/>
    <mergeCell ref="B20:C20"/>
    <mergeCell ref="A27:C27"/>
    <mergeCell ref="A29:C29"/>
    <mergeCell ref="B31:C31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</mergeCells>
  <phoneticPr fontId="2"/>
  <pageMargins left="0.70866141732283472" right="0.70866141732283472" top="0.74803149606299213" bottom="0.74803149606299213" header="0.31496062992125984" footer="0.31496062992125984"/>
  <pageSetup paperSize="9" scale="72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B79"/>
  <sheetViews>
    <sheetView tabSelected="1" view="pageBreakPreview" topLeftCell="A28" zoomScaleSheetLayoutView="100" workbookViewId="0">
      <selection activeCell="R44" sqref="R44"/>
    </sheetView>
  </sheetViews>
  <sheetFormatPr defaultRowHeight="13.5"/>
  <cols>
    <col min="1" max="2" width="3.125" style="78" customWidth="1"/>
    <col min="3" max="26" width="3.375" style="78" customWidth="1"/>
    <col min="27" max="16384" width="9" style="78" customWidth="1"/>
  </cols>
  <sheetData>
    <row r="1" spans="1:27" ht="14.25">
      <c r="A1" s="79" t="s">
        <v>91</v>
      </c>
      <c r="B1" s="90"/>
      <c r="C1" s="90"/>
      <c r="D1" s="9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</row>
    <row r="2" spans="1:27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</row>
    <row r="3" spans="1:27" ht="14.25">
      <c r="A3" s="81" t="s">
        <v>92</v>
      </c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125"/>
    </row>
    <row r="4" spans="1:27" ht="5.25" customHeight="1">
      <c r="A4" s="82"/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125"/>
    </row>
    <row r="5" spans="1:27" ht="14.25">
      <c r="A5" s="83" t="s">
        <v>68</v>
      </c>
      <c r="B5" s="83"/>
      <c r="C5" s="94" t="s">
        <v>93</v>
      </c>
      <c r="D5" s="83"/>
      <c r="E5" s="92"/>
      <c r="F5" s="94" t="s">
        <v>94</v>
      </c>
      <c r="G5" s="83"/>
      <c r="H5" s="92"/>
      <c r="I5" s="94" t="s">
        <v>95</v>
      </c>
      <c r="J5" s="83"/>
      <c r="K5" s="92"/>
      <c r="L5" s="94" t="s">
        <v>96</v>
      </c>
      <c r="M5" s="83"/>
      <c r="N5" s="92"/>
      <c r="O5" s="108" t="s">
        <v>97</v>
      </c>
      <c r="P5" s="110"/>
      <c r="Q5" s="110"/>
      <c r="R5" s="110"/>
      <c r="S5" s="110"/>
      <c r="T5" s="121"/>
      <c r="U5" s="108" t="s">
        <v>98</v>
      </c>
      <c r="V5" s="110"/>
      <c r="W5" s="110"/>
      <c r="X5" s="110"/>
      <c r="Y5" s="110"/>
      <c r="Z5" s="110"/>
      <c r="AA5" s="125"/>
    </row>
    <row r="6" spans="1:27">
      <c r="A6" s="84"/>
      <c r="B6" s="84"/>
      <c r="C6" s="95"/>
      <c r="D6" s="84"/>
      <c r="E6" s="93"/>
      <c r="F6" s="95"/>
      <c r="G6" s="84"/>
      <c r="H6" s="93"/>
      <c r="I6" s="95"/>
      <c r="J6" s="84"/>
      <c r="K6" s="93"/>
      <c r="L6" s="95"/>
      <c r="M6" s="84"/>
      <c r="N6" s="93"/>
      <c r="O6" s="109" t="s">
        <v>99</v>
      </c>
      <c r="P6" s="111"/>
      <c r="Q6" s="114"/>
      <c r="R6" s="109" t="s">
        <v>100</v>
      </c>
      <c r="S6" s="111"/>
      <c r="T6" s="114"/>
      <c r="U6" s="122" t="s">
        <v>101</v>
      </c>
      <c r="V6" s="123"/>
      <c r="W6" s="124"/>
      <c r="X6" s="109" t="s">
        <v>102</v>
      </c>
      <c r="Y6" s="111"/>
      <c r="Z6" s="111"/>
      <c r="AA6" s="125"/>
    </row>
    <row r="7" spans="1:27" ht="5.25" customHeight="1">
      <c r="A7" s="85"/>
      <c r="B7" s="85"/>
      <c r="C7" s="9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125"/>
    </row>
    <row r="8" spans="1:27" ht="12" customHeight="1">
      <c r="A8" s="86"/>
      <c r="B8" s="86"/>
      <c r="C8" s="97" t="s">
        <v>103</v>
      </c>
      <c r="D8" s="102"/>
      <c r="E8" s="102"/>
      <c r="F8" s="102" t="s">
        <v>103</v>
      </c>
      <c r="G8" s="102"/>
      <c r="H8" s="102"/>
      <c r="I8" s="102" t="s">
        <v>103</v>
      </c>
      <c r="J8" s="102"/>
      <c r="K8" s="102"/>
      <c r="L8" s="112" t="s">
        <v>139</v>
      </c>
      <c r="M8" s="112"/>
      <c r="N8" s="112"/>
      <c r="O8" s="112" t="s">
        <v>104</v>
      </c>
      <c r="P8" s="112"/>
      <c r="Q8" s="112"/>
      <c r="R8" s="102" t="s">
        <v>105</v>
      </c>
      <c r="S8" s="102"/>
      <c r="T8" s="102"/>
      <c r="U8" s="102" t="s">
        <v>106</v>
      </c>
      <c r="V8" s="102"/>
      <c r="W8" s="102"/>
      <c r="X8" s="102" t="s">
        <v>106</v>
      </c>
      <c r="Y8" s="102"/>
      <c r="Z8" s="102"/>
      <c r="AA8" s="125"/>
    </row>
    <row r="9" spans="1:27">
      <c r="A9" s="87" t="s">
        <v>140</v>
      </c>
      <c r="B9" s="87">
        <v>23</v>
      </c>
      <c r="C9" s="98">
        <f t="shared" ref="C9:C15" si="0">F9+I9</f>
        <v>206791</v>
      </c>
      <c r="D9" s="103"/>
      <c r="E9" s="103"/>
      <c r="F9" s="106">
        <v>198417</v>
      </c>
      <c r="G9" s="106"/>
      <c r="H9" s="106"/>
      <c r="I9" s="104">
        <v>8374</v>
      </c>
      <c r="J9" s="104"/>
      <c r="K9" s="104"/>
      <c r="L9" s="113">
        <f t="shared" ref="L9:L16" si="1">F9/C9*100</f>
        <v>95.950500747131159</v>
      </c>
      <c r="M9" s="113"/>
      <c r="N9" s="113"/>
      <c r="O9" s="106">
        <v>3932</v>
      </c>
      <c r="P9" s="106"/>
      <c r="Q9" s="106"/>
      <c r="R9" s="106">
        <v>7223</v>
      </c>
      <c r="S9" s="106"/>
      <c r="T9" s="106"/>
      <c r="U9" s="104">
        <f t="shared" ref="U9:U16" si="2">C9/O9*1000</f>
        <v>52591.810783316374</v>
      </c>
      <c r="V9" s="104"/>
      <c r="W9" s="104"/>
      <c r="X9" s="104">
        <f t="shared" ref="X9:X16" si="3">C9/R9*1000</f>
        <v>28629.516821265403</v>
      </c>
      <c r="Y9" s="104"/>
      <c r="Z9" s="104"/>
      <c r="AA9" s="125" t="s">
        <v>141</v>
      </c>
    </row>
    <row r="10" spans="1:27">
      <c r="A10" s="87"/>
      <c r="B10" s="87">
        <v>24</v>
      </c>
      <c r="C10" s="98">
        <f t="shared" si="0"/>
        <v>196178</v>
      </c>
      <c r="D10" s="103"/>
      <c r="E10" s="103"/>
      <c r="F10" s="106">
        <v>189233</v>
      </c>
      <c r="G10" s="106"/>
      <c r="H10" s="106"/>
      <c r="I10" s="104">
        <v>6945</v>
      </c>
      <c r="J10" s="104"/>
      <c r="K10" s="104"/>
      <c r="L10" s="113">
        <f t="shared" si="1"/>
        <v>96.459847689343349</v>
      </c>
      <c r="M10" s="113"/>
      <c r="N10" s="113"/>
      <c r="O10" s="106">
        <v>3749</v>
      </c>
      <c r="P10" s="106"/>
      <c r="Q10" s="106"/>
      <c r="R10" s="106">
        <v>6718</v>
      </c>
      <c r="S10" s="106"/>
      <c r="T10" s="106"/>
      <c r="U10" s="104">
        <f t="shared" si="2"/>
        <v>52328.087489997328</v>
      </c>
      <c r="V10" s="104"/>
      <c r="W10" s="104"/>
      <c r="X10" s="104">
        <f t="shared" si="3"/>
        <v>29201.845787436738</v>
      </c>
      <c r="Y10" s="104"/>
      <c r="Z10" s="104"/>
      <c r="AA10" s="125"/>
    </row>
    <row r="11" spans="1:27">
      <c r="A11" s="87"/>
      <c r="B11" s="87">
        <v>25</v>
      </c>
      <c r="C11" s="98">
        <f t="shared" si="0"/>
        <v>269246</v>
      </c>
      <c r="D11" s="103"/>
      <c r="E11" s="103"/>
      <c r="F11" s="106">
        <v>261341</v>
      </c>
      <c r="G11" s="106"/>
      <c r="H11" s="106"/>
      <c r="I11" s="104">
        <v>7905</v>
      </c>
      <c r="J11" s="104"/>
      <c r="K11" s="104"/>
      <c r="L11" s="113">
        <f t="shared" si="1"/>
        <v>97.064023235256983</v>
      </c>
      <c r="M11" s="113"/>
      <c r="N11" s="113"/>
      <c r="O11" s="106">
        <v>3598</v>
      </c>
      <c r="P11" s="106"/>
      <c r="Q11" s="106"/>
      <c r="R11" s="106">
        <v>6284</v>
      </c>
      <c r="S11" s="106"/>
      <c r="T11" s="106"/>
      <c r="U11" s="104">
        <f t="shared" si="2"/>
        <v>74832.128960533621</v>
      </c>
      <c r="V11" s="104"/>
      <c r="W11" s="104"/>
      <c r="X11" s="104">
        <f t="shared" si="3"/>
        <v>42846.276257161044</v>
      </c>
      <c r="Y11" s="104"/>
      <c r="Z11" s="104"/>
      <c r="AA11" s="125"/>
    </row>
    <row r="12" spans="1:27">
      <c r="A12" s="87"/>
      <c r="B12" s="87">
        <v>26</v>
      </c>
      <c r="C12" s="98">
        <f t="shared" si="0"/>
        <v>320407</v>
      </c>
      <c r="D12" s="103"/>
      <c r="E12" s="103"/>
      <c r="F12" s="106">
        <v>313507</v>
      </c>
      <c r="G12" s="106"/>
      <c r="H12" s="106"/>
      <c r="I12" s="104">
        <v>6900</v>
      </c>
      <c r="J12" s="104"/>
      <c r="K12" s="104"/>
      <c r="L12" s="113">
        <f t="shared" si="1"/>
        <v>97.846488996807196</v>
      </c>
      <c r="M12" s="113"/>
      <c r="N12" s="113"/>
      <c r="O12" s="106">
        <v>3440</v>
      </c>
      <c r="P12" s="106"/>
      <c r="Q12" s="106"/>
      <c r="R12" s="106">
        <v>5994</v>
      </c>
      <c r="S12" s="106"/>
      <c r="T12" s="106"/>
      <c r="U12" s="104">
        <f t="shared" si="2"/>
        <v>93141.569767441862</v>
      </c>
      <c r="V12" s="104"/>
      <c r="W12" s="104"/>
      <c r="X12" s="104">
        <f t="shared" si="3"/>
        <v>53454.621287954622</v>
      </c>
      <c r="Y12" s="104"/>
      <c r="Z12" s="104"/>
      <c r="AA12" s="125"/>
    </row>
    <row r="13" spans="1:27">
      <c r="A13" s="87"/>
      <c r="B13" s="87">
        <v>27</v>
      </c>
      <c r="C13" s="98">
        <f t="shared" si="0"/>
        <v>306996</v>
      </c>
      <c r="D13" s="103"/>
      <c r="E13" s="103"/>
      <c r="F13" s="106">
        <v>298786</v>
      </c>
      <c r="G13" s="106"/>
      <c r="H13" s="106"/>
      <c r="I13" s="104">
        <v>8210</v>
      </c>
      <c r="J13" s="104"/>
      <c r="K13" s="104"/>
      <c r="L13" s="113">
        <f t="shared" si="1"/>
        <v>97.325698054697781</v>
      </c>
      <c r="M13" s="113"/>
      <c r="N13" s="113"/>
      <c r="O13" s="106">
        <v>3309</v>
      </c>
      <c r="P13" s="106"/>
      <c r="Q13" s="106"/>
      <c r="R13" s="106">
        <v>5604</v>
      </c>
      <c r="S13" s="106"/>
      <c r="T13" s="106"/>
      <c r="U13" s="104">
        <f t="shared" si="2"/>
        <v>92776.065276518581</v>
      </c>
      <c r="V13" s="104"/>
      <c r="W13" s="104"/>
      <c r="X13" s="104">
        <f t="shared" si="3"/>
        <v>54781.584582441115</v>
      </c>
      <c r="Y13" s="104"/>
      <c r="Z13" s="104"/>
      <c r="AA13" s="125"/>
    </row>
    <row r="14" spans="1:27">
      <c r="A14" s="87"/>
      <c r="B14" s="87">
        <v>28</v>
      </c>
      <c r="C14" s="98">
        <f t="shared" si="0"/>
        <v>294665</v>
      </c>
      <c r="D14" s="103"/>
      <c r="E14" s="103"/>
      <c r="F14" s="106">
        <v>286941</v>
      </c>
      <c r="G14" s="106"/>
      <c r="H14" s="106"/>
      <c r="I14" s="104">
        <v>7724</v>
      </c>
      <c r="J14" s="104"/>
      <c r="K14" s="104"/>
      <c r="L14" s="113">
        <f t="shared" si="1"/>
        <v>97.378718205419716</v>
      </c>
      <c r="M14" s="113"/>
      <c r="N14" s="113"/>
      <c r="O14" s="106">
        <v>3105</v>
      </c>
      <c r="P14" s="106"/>
      <c r="Q14" s="106"/>
      <c r="R14" s="106">
        <v>5188</v>
      </c>
      <c r="S14" s="106"/>
      <c r="T14" s="106"/>
      <c r="U14" s="104">
        <f t="shared" si="2"/>
        <v>94900.161030595817</v>
      </c>
      <c r="V14" s="104"/>
      <c r="W14" s="104"/>
      <c r="X14" s="104">
        <f t="shared" si="3"/>
        <v>56797.417116422519</v>
      </c>
      <c r="Y14" s="104"/>
      <c r="Z14" s="104"/>
      <c r="AA14" s="125"/>
    </row>
    <row r="15" spans="1:27">
      <c r="A15" s="87"/>
      <c r="B15" s="87">
        <v>29</v>
      </c>
      <c r="C15" s="98">
        <f t="shared" si="0"/>
        <v>278326</v>
      </c>
      <c r="D15" s="103"/>
      <c r="E15" s="103"/>
      <c r="F15" s="106">
        <v>270843</v>
      </c>
      <c r="G15" s="106"/>
      <c r="H15" s="106"/>
      <c r="I15" s="104">
        <v>7483</v>
      </c>
      <c r="J15" s="104"/>
      <c r="K15" s="104"/>
      <c r="L15" s="113">
        <f t="shared" si="1"/>
        <v>97.311426169312242</v>
      </c>
      <c r="M15" s="113"/>
      <c r="N15" s="113"/>
      <c r="O15" s="106">
        <v>3052</v>
      </c>
      <c r="P15" s="106"/>
      <c r="Q15" s="106"/>
      <c r="R15" s="106">
        <v>4962</v>
      </c>
      <c r="S15" s="106"/>
      <c r="T15" s="106"/>
      <c r="U15" s="104">
        <f t="shared" si="2"/>
        <v>91194.626474442979</v>
      </c>
      <c r="V15" s="104"/>
      <c r="W15" s="104"/>
      <c r="X15" s="104">
        <f t="shared" si="3"/>
        <v>56091.495364772272</v>
      </c>
      <c r="Y15" s="104"/>
      <c r="Z15" s="104"/>
      <c r="AA15" s="125"/>
    </row>
    <row r="16" spans="1:27">
      <c r="A16" s="87"/>
      <c r="B16" s="87">
        <v>30</v>
      </c>
      <c r="C16" s="98">
        <v>290751</v>
      </c>
      <c r="D16" s="103"/>
      <c r="E16" s="103"/>
      <c r="F16" s="106">
        <v>283714</v>
      </c>
      <c r="G16" s="106"/>
      <c r="H16" s="106"/>
      <c r="I16" s="104">
        <v>7037</v>
      </c>
      <c r="J16" s="104"/>
      <c r="K16" s="104"/>
      <c r="L16" s="113">
        <f t="shared" si="1"/>
        <v>97.579715976901198</v>
      </c>
      <c r="M16" s="113"/>
      <c r="N16" s="113"/>
      <c r="O16" s="106">
        <v>2940</v>
      </c>
      <c r="P16" s="106"/>
      <c r="Q16" s="106"/>
      <c r="R16" s="106">
        <v>4687</v>
      </c>
      <c r="S16" s="106"/>
      <c r="T16" s="106"/>
      <c r="U16" s="104">
        <f t="shared" si="2"/>
        <v>98894.897959183683</v>
      </c>
      <c r="V16" s="104"/>
      <c r="W16" s="104"/>
      <c r="X16" s="104">
        <f t="shared" si="3"/>
        <v>62033.496906336673</v>
      </c>
      <c r="Y16" s="104"/>
      <c r="Z16" s="104"/>
      <c r="AA16" s="125"/>
    </row>
    <row r="17" spans="1:27">
      <c r="A17" s="88" t="s">
        <v>54</v>
      </c>
      <c r="B17" s="91" t="s">
        <v>156</v>
      </c>
      <c r="C17" s="98">
        <v>267464</v>
      </c>
      <c r="D17" s="104"/>
      <c r="E17" s="104"/>
      <c r="F17" s="104">
        <v>260769</v>
      </c>
      <c r="G17" s="104"/>
      <c r="H17" s="104"/>
      <c r="I17" s="104">
        <v>6696</v>
      </c>
      <c r="J17" s="104"/>
      <c r="K17" s="104"/>
      <c r="L17" s="113">
        <v>97.496859390422642</v>
      </c>
      <c r="M17" s="113"/>
      <c r="N17" s="113"/>
      <c r="O17" s="104">
        <v>2904</v>
      </c>
      <c r="P17" s="104"/>
      <c r="Q17" s="104"/>
      <c r="R17" s="104">
        <v>4549</v>
      </c>
      <c r="S17" s="104"/>
      <c r="T17" s="104"/>
      <c r="U17" s="104">
        <v>92101.928374655647</v>
      </c>
      <c r="V17" s="104"/>
      <c r="W17" s="104"/>
      <c r="X17" s="104">
        <v>58796.218949219605</v>
      </c>
      <c r="Y17" s="104"/>
      <c r="Z17" s="104"/>
    </row>
    <row r="18" spans="1:27" ht="6" customHeight="1">
      <c r="A18" s="82"/>
      <c r="B18" s="82"/>
      <c r="C18" s="99"/>
      <c r="D18" s="105"/>
      <c r="E18" s="105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5"/>
      <c r="S18" s="105"/>
      <c r="T18" s="105"/>
      <c r="U18" s="105"/>
      <c r="V18" s="105"/>
      <c r="W18" s="105"/>
      <c r="X18" s="105"/>
      <c r="Y18" s="105"/>
      <c r="Z18" s="105"/>
      <c r="AA18" s="125"/>
    </row>
    <row r="19" spans="1:27" ht="6" customHeight="1">
      <c r="A19" s="80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125"/>
    </row>
    <row r="20" spans="1:27">
      <c r="A20" s="80" t="s">
        <v>122</v>
      </c>
      <c r="B20" s="80"/>
      <c r="C20" s="80"/>
      <c r="D20" s="80"/>
      <c r="E20" s="80"/>
      <c r="F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125"/>
    </row>
    <row r="21" spans="1:27">
      <c r="A21" s="80" t="s">
        <v>107</v>
      </c>
      <c r="B21" s="80"/>
      <c r="C21" s="80"/>
      <c r="D21" s="80"/>
      <c r="E21" s="80"/>
      <c r="F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125"/>
    </row>
    <row r="22" spans="1:27">
      <c r="A22" s="80"/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125"/>
    </row>
    <row r="23" spans="1:27" ht="14.25">
      <c r="A23" s="81" t="s">
        <v>142</v>
      </c>
      <c r="B23" s="80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125"/>
    </row>
    <row r="24" spans="1:27" ht="5.25" customHeight="1">
      <c r="A24" s="82"/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125"/>
    </row>
    <row r="25" spans="1:27" ht="14.25">
      <c r="A25" s="83" t="s">
        <v>68</v>
      </c>
      <c r="B25" s="83"/>
      <c r="C25" s="94" t="s">
        <v>93</v>
      </c>
      <c r="D25" s="83"/>
      <c r="E25" s="92"/>
      <c r="F25" s="94" t="s">
        <v>94</v>
      </c>
      <c r="G25" s="83"/>
      <c r="H25" s="92"/>
      <c r="I25" s="94" t="s">
        <v>95</v>
      </c>
      <c r="J25" s="83"/>
      <c r="K25" s="92"/>
      <c r="L25" s="94" t="s">
        <v>96</v>
      </c>
      <c r="M25" s="83"/>
      <c r="N25" s="92"/>
      <c r="O25" s="108" t="s">
        <v>144</v>
      </c>
      <c r="P25" s="110"/>
      <c r="Q25" s="110"/>
      <c r="R25" s="110"/>
      <c r="S25" s="110"/>
      <c r="T25" s="121"/>
      <c r="U25" s="108" t="s">
        <v>56</v>
      </c>
      <c r="V25" s="110"/>
      <c r="W25" s="110"/>
      <c r="X25" s="110"/>
      <c r="Y25" s="110"/>
      <c r="Z25" s="110"/>
      <c r="AA25" s="125"/>
    </row>
    <row r="26" spans="1:27">
      <c r="A26" s="84"/>
      <c r="B26" s="84"/>
      <c r="C26" s="95"/>
      <c r="D26" s="84"/>
      <c r="E26" s="93"/>
      <c r="F26" s="95"/>
      <c r="G26" s="84"/>
      <c r="H26" s="93"/>
      <c r="I26" s="95"/>
      <c r="J26" s="84"/>
      <c r="K26" s="93"/>
      <c r="L26" s="95"/>
      <c r="M26" s="84"/>
      <c r="N26" s="93"/>
      <c r="O26" s="109" t="s">
        <v>99</v>
      </c>
      <c r="P26" s="111"/>
      <c r="Q26" s="114"/>
      <c r="R26" s="109" t="s">
        <v>143</v>
      </c>
      <c r="S26" s="111"/>
      <c r="T26" s="114"/>
      <c r="U26" s="122" t="s">
        <v>101</v>
      </c>
      <c r="V26" s="123"/>
      <c r="W26" s="124"/>
      <c r="X26" s="109" t="s">
        <v>102</v>
      </c>
      <c r="Y26" s="111"/>
      <c r="Z26" s="111"/>
      <c r="AA26" s="125"/>
    </row>
    <row r="27" spans="1:27" ht="5.25" customHeight="1">
      <c r="A27" s="85"/>
      <c r="B27" s="85"/>
      <c r="C27" s="9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125"/>
    </row>
    <row r="28" spans="1:27" ht="12" customHeight="1">
      <c r="A28" s="86"/>
      <c r="B28" s="86"/>
      <c r="C28" s="97" t="s">
        <v>103</v>
      </c>
      <c r="D28" s="102"/>
      <c r="E28" s="102"/>
      <c r="F28" s="102" t="s">
        <v>103</v>
      </c>
      <c r="G28" s="102"/>
      <c r="H28" s="102"/>
      <c r="I28" s="102" t="s">
        <v>103</v>
      </c>
      <c r="J28" s="102"/>
      <c r="K28" s="102"/>
      <c r="L28" s="112" t="s">
        <v>139</v>
      </c>
      <c r="M28" s="112"/>
      <c r="N28" s="112"/>
      <c r="O28" s="112" t="s">
        <v>104</v>
      </c>
      <c r="P28" s="112"/>
      <c r="Q28" s="112"/>
      <c r="R28" s="102" t="s">
        <v>105</v>
      </c>
      <c r="S28" s="102"/>
      <c r="T28" s="102"/>
      <c r="U28" s="102" t="s">
        <v>106</v>
      </c>
      <c r="V28" s="102"/>
      <c r="W28" s="102"/>
      <c r="X28" s="102" t="s">
        <v>106</v>
      </c>
      <c r="Y28" s="102"/>
      <c r="Z28" s="102"/>
      <c r="AA28" s="125"/>
    </row>
    <row r="29" spans="1:27">
      <c r="A29" s="87" t="s">
        <v>145</v>
      </c>
      <c r="B29" s="87">
        <v>23</v>
      </c>
      <c r="C29" s="98">
        <v>234064</v>
      </c>
      <c r="D29" s="103"/>
      <c r="E29" s="103"/>
      <c r="F29" s="106">
        <v>228320</v>
      </c>
      <c r="G29" s="106"/>
      <c r="H29" s="106"/>
      <c r="I29" s="104">
        <v>5744</v>
      </c>
      <c r="J29" s="104"/>
      <c r="K29" s="104"/>
      <c r="L29" s="113">
        <f t="shared" ref="L29:L37" si="4">F29/C29*100</f>
        <v>97.545970332900396</v>
      </c>
      <c r="M29" s="113"/>
      <c r="N29" s="113"/>
      <c r="O29" s="106">
        <v>7469</v>
      </c>
      <c r="P29" s="106"/>
      <c r="Q29" s="106"/>
      <c r="R29" s="106">
        <v>20873</v>
      </c>
      <c r="S29" s="106"/>
      <c r="T29" s="106"/>
      <c r="U29" s="104">
        <f t="shared" ref="U29:U37" si="5">C29/O29*1000</f>
        <v>31338.063997857811</v>
      </c>
      <c r="V29" s="104"/>
      <c r="W29" s="104"/>
      <c r="X29" s="104">
        <f t="shared" ref="X29:X37" si="6">C29/R29*1000</f>
        <v>11213.721075073061</v>
      </c>
      <c r="Y29" s="104"/>
      <c r="Z29" s="104"/>
      <c r="AA29" s="125"/>
    </row>
    <row r="30" spans="1:27">
      <c r="A30" s="87"/>
      <c r="B30" s="87">
        <v>24</v>
      </c>
      <c r="C30" s="98">
        <v>320719</v>
      </c>
      <c r="D30" s="103"/>
      <c r="E30" s="103"/>
      <c r="F30" s="106">
        <v>315936</v>
      </c>
      <c r="G30" s="106"/>
      <c r="H30" s="106"/>
      <c r="I30" s="104">
        <v>4776</v>
      </c>
      <c r="J30" s="104"/>
      <c r="K30" s="104"/>
      <c r="L30" s="113">
        <f t="shared" si="4"/>
        <v>98.508663347042116</v>
      </c>
      <c r="M30" s="113"/>
      <c r="N30" s="113"/>
      <c r="O30" s="106">
        <v>7474</v>
      </c>
      <c r="P30" s="106"/>
      <c r="Q30" s="106"/>
      <c r="R30" s="106">
        <v>20631</v>
      </c>
      <c r="S30" s="106"/>
      <c r="T30" s="106"/>
      <c r="U30" s="104">
        <f t="shared" si="5"/>
        <v>42911.292480599412</v>
      </c>
      <c r="V30" s="104"/>
      <c r="W30" s="104"/>
      <c r="X30" s="104">
        <f t="shared" si="6"/>
        <v>15545.489796907566</v>
      </c>
      <c r="Y30" s="104"/>
      <c r="Z30" s="104"/>
      <c r="AA30" s="125"/>
    </row>
    <row r="31" spans="1:27">
      <c r="A31" s="87"/>
      <c r="B31" s="87">
        <v>25</v>
      </c>
      <c r="C31" s="98">
        <v>432407</v>
      </c>
      <c r="D31" s="103"/>
      <c r="E31" s="103"/>
      <c r="F31" s="106">
        <v>423356</v>
      </c>
      <c r="G31" s="106"/>
      <c r="H31" s="106"/>
      <c r="I31" s="104">
        <v>9050</v>
      </c>
      <c r="J31" s="104"/>
      <c r="K31" s="104"/>
      <c r="L31" s="113">
        <f t="shared" si="4"/>
        <v>97.906833145624375</v>
      </c>
      <c r="M31" s="113"/>
      <c r="N31" s="113"/>
      <c r="O31" s="106">
        <v>7556</v>
      </c>
      <c r="P31" s="106"/>
      <c r="Q31" s="106"/>
      <c r="R31" s="106">
        <v>20466</v>
      </c>
      <c r="S31" s="106"/>
      <c r="T31" s="106"/>
      <c r="U31" s="104">
        <f t="shared" si="5"/>
        <v>57226.971942826895</v>
      </c>
      <c r="V31" s="104"/>
      <c r="W31" s="104"/>
      <c r="X31" s="104">
        <f t="shared" si="6"/>
        <v>21128.066060783738</v>
      </c>
      <c r="Y31" s="104"/>
      <c r="Z31" s="104"/>
      <c r="AA31" s="125"/>
    </row>
    <row r="32" spans="1:27">
      <c r="A32" s="87"/>
      <c r="B32" s="87">
        <v>26</v>
      </c>
      <c r="C32" s="98">
        <v>537505</v>
      </c>
      <c r="D32" s="103"/>
      <c r="E32" s="103"/>
      <c r="F32" s="106">
        <v>527912</v>
      </c>
      <c r="G32" s="106"/>
      <c r="H32" s="106"/>
      <c r="I32" s="104">
        <v>9592</v>
      </c>
      <c r="J32" s="104"/>
      <c r="K32" s="104"/>
      <c r="L32" s="113">
        <f t="shared" si="4"/>
        <v>98.215272416070547</v>
      </c>
      <c r="M32" s="113"/>
      <c r="N32" s="113"/>
      <c r="O32" s="106">
        <v>7605</v>
      </c>
      <c r="P32" s="106"/>
      <c r="Q32" s="106"/>
      <c r="R32" s="106">
        <v>20262</v>
      </c>
      <c r="S32" s="106"/>
      <c r="T32" s="106"/>
      <c r="U32" s="104">
        <f t="shared" si="5"/>
        <v>70677.843523997362</v>
      </c>
      <c r="V32" s="104"/>
      <c r="W32" s="104"/>
      <c r="X32" s="104">
        <f t="shared" si="6"/>
        <v>26527.73664988649</v>
      </c>
      <c r="Y32" s="104"/>
      <c r="Z32" s="104"/>
      <c r="AA32" s="125"/>
    </row>
    <row r="33" spans="1:27">
      <c r="A33" s="87"/>
      <c r="B33" s="87">
        <v>27</v>
      </c>
      <c r="C33" s="98">
        <v>603974</v>
      </c>
      <c r="D33" s="103"/>
      <c r="E33" s="103"/>
      <c r="F33" s="106">
        <v>600884</v>
      </c>
      <c r="G33" s="106"/>
      <c r="H33" s="106"/>
      <c r="I33" s="104">
        <v>3089</v>
      </c>
      <c r="J33" s="104"/>
      <c r="K33" s="104"/>
      <c r="L33" s="113">
        <f t="shared" si="4"/>
        <v>99.488388573018042</v>
      </c>
      <c r="M33" s="113"/>
      <c r="N33" s="113"/>
      <c r="O33" s="106">
        <v>7609</v>
      </c>
      <c r="P33" s="106"/>
      <c r="Q33" s="106"/>
      <c r="R33" s="106">
        <v>20039</v>
      </c>
      <c r="S33" s="106"/>
      <c r="T33" s="106"/>
      <c r="U33" s="104">
        <f t="shared" si="5"/>
        <v>79376.26494940203</v>
      </c>
      <c r="V33" s="104"/>
      <c r="W33" s="104"/>
      <c r="X33" s="104">
        <f t="shared" si="6"/>
        <v>30139.927142072956</v>
      </c>
      <c r="Y33" s="104"/>
      <c r="Z33" s="104"/>
      <c r="AA33" s="125"/>
    </row>
    <row r="34" spans="1:27">
      <c r="A34" s="87"/>
      <c r="B34" s="87">
        <v>28</v>
      </c>
      <c r="C34" s="98">
        <v>637136</v>
      </c>
      <c r="D34" s="103"/>
      <c r="E34" s="103"/>
      <c r="F34" s="106">
        <v>629098</v>
      </c>
      <c r="G34" s="106"/>
      <c r="H34" s="106"/>
      <c r="I34" s="104">
        <v>8038</v>
      </c>
      <c r="J34" s="104"/>
      <c r="K34" s="104"/>
      <c r="L34" s="113">
        <f t="shared" si="4"/>
        <v>98.738416915697741</v>
      </c>
      <c r="M34" s="113"/>
      <c r="N34" s="113"/>
      <c r="O34" s="106">
        <v>7573</v>
      </c>
      <c r="P34" s="106"/>
      <c r="Q34" s="106"/>
      <c r="R34" s="106">
        <v>19673</v>
      </c>
      <c r="S34" s="106"/>
      <c r="T34" s="106"/>
      <c r="U34" s="104">
        <f t="shared" si="5"/>
        <v>84132.576257757813</v>
      </c>
      <c r="V34" s="104"/>
      <c r="W34" s="104"/>
      <c r="X34" s="104">
        <f t="shared" si="6"/>
        <v>32386.316271031363</v>
      </c>
      <c r="Y34" s="104"/>
      <c r="Z34" s="104"/>
      <c r="AA34" s="125"/>
    </row>
    <row r="35" spans="1:27">
      <c r="A35" s="87"/>
      <c r="B35" s="87">
        <v>29</v>
      </c>
      <c r="C35" s="98">
        <v>663664</v>
      </c>
      <c r="D35" s="103"/>
      <c r="E35" s="103"/>
      <c r="F35" s="106">
        <v>656299</v>
      </c>
      <c r="G35" s="106"/>
      <c r="H35" s="106"/>
      <c r="I35" s="104">
        <v>7365</v>
      </c>
      <c r="J35" s="104"/>
      <c r="K35" s="104"/>
      <c r="L35" s="113">
        <f t="shared" si="4"/>
        <v>98.890251693628102</v>
      </c>
      <c r="M35" s="113"/>
      <c r="N35" s="113"/>
      <c r="O35" s="106">
        <v>7572</v>
      </c>
      <c r="P35" s="106"/>
      <c r="Q35" s="106"/>
      <c r="R35" s="106">
        <v>19338</v>
      </c>
      <c r="S35" s="106"/>
      <c r="T35" s="106"/>
      <c r="U35" s="104">
        <f t="shared" si="5"/>
        <v>87647.120972002114</v>
      </c>
      <c r="V35" s="104"/>
      <c r="W35" s="104"/>
      <c r="X35" s="104">
        <f t="shared" si="6"/>
        <v>34319.164339642157</v>
      </c>
      <c r="Y35" s="104"/>
      <c r="Z35" s="104"/>
      <c r="AA35" s="125"/>
    </row>
    <row r="36" spans="1:27">
      <c r="A36" s="87"/>
      <c r="B36" s="87">
        <v>30</v>
      </c>
      <c r="C36" s="98">
        <v>695960</v>
      </c>
      <c r="D36" s="103"/>
      <c r="E36" s="103"/>
      <c r="F36" s="106">
        <v>684660</v>
      </c>
      <c r="G36" s="106"/>
      <c r="H36" s="106"/>
      <c r="I36" s="104">
        <v>11300</v>
      </c>
      <c r="J36" s="104"/>
      <c r="K36" s="104"/>
      <c r="L36" s="113">
        <f t="shared" si="4"/>
        <v>98.376343468015406</v>
      </c>
      <c r="M36" s="113"/>
      <c r="N36" s="113"/>
      <c r="O36" s="106">
        <v>7593</v>
      </c>
      <c r="P36" s="106"/>
      <c r="Q36" s="106"/>
      <c r="R36" s="106">
        <v>19062</v>
      </c>
      <c r="S36" s="106"/>
      <c r="T36" s="106"/>
      <c r="U36" s="104">
        <f t="shared" si="5"/>
        <v>91658.106150401683</v>
      </c>
      <c r="V36" s="104"/>
      <c r="W36" s="104"/>
      <c r="X36" s="104">
        <f t="shared" si="6"/>
        <v>36510.334697303537</v>
      </c>
      <c r="Y36" s="104"/>
      <c r="Z36" s="104"/>
      <c r="AA36" s="125"/>
    </row>
    <row r="37" spans="1:27">
      <c r="A37" s="88" t="s">
        <v>54</v>
      </c>
      <c r="B37" s="91" t="s">
        <v>156</v>
      </c>
      <c r="C37" s="98">
        <v>677375</v>
      </c>
      <c r="D37" s="104"/>
      <c r="E37" s="104"/>
      <c r="F37" s="104">
        <v>664794</v>
      </c>
      <c r="G37" s="104"/>
      <c r="H37" s="104"/>
      <c r="I37" s="104">
        <v>12581</v>
      </c>
      <c r="J37" s="104"/>
      <c r="K37" s="104"/>
      <c r="L37" s="113">
        <f t="shared" si="4"/>
        <v>98.142683151873044</v>
      </c>
      <c r="M37" s="113"/>
      <c r="N37" s="113"/>
      <c r="O37" s="104">
        <v>7612</v>
      </c>
      <c r="P37" s="104"/>
      <c r="Q37" s="104"/>
      <c r="R37" s="104">
        <v>18766</v>
      </c>
      <c r="S37" s="104"/>
      <c r="T37" s="104"/>
      <c r="U37" s="104">
        <f t="shared" si="5"/>
        <v>88987.782448765109</v>
      </c>
      <c r="V37" s="104"/>
      <c r="W37" s="104"/>
      <c r="X37" s="104">
        <f t="shared" si="6"/>
        <v>36095.864861984439</v>
      </c>
      <c r="Y37" s="104"/>
      <c r="Z37" s="104"/>
    </row>
    <row r="38" spans="1:27" ht="6" customHeight="1">
      <c r="A38" s="82"/>
      <c r="B38" s="82"/>
      <c r="C38" s="99"/>
      <c r="D38" s="105"/>
      <c r="E38" s="105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5"/>
      <c r="S38" s="105"/>
      <c r="T38" s="105"/>
      <c r="U38" s="105"/>
      <c r="V38" s="105"/>
      <c r="W38" s="105"/>
      <c r="X38" s="105"/>
      <c r="Y38" s="105"/>
      <c r="Z38" s="105"/>
      <c r="AA38" s="125"/>
    </row>
    <row r="39" spans="1:27" ht="6" customHeight="1">
      <c r="A39" s="80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125"/>
    </row>
    <row r="40" spans="1:27" ht="5.25" customHeight="1">
      <c r="A40" s="80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119"/>
      <c r="T40" s="119"/>
      <c r="U40" s="119"/>
      <c r="V40" s="119"/>
      <c r="W40" s="80"/>
      <c r="X40" s="80"/>
      <c r="Y40" s="80"/>
      <c r="Z40" s="80"/>
      <c r="AA40" s="125"/>
    </row>
    <row r="41" spans="1:27">
      <c r="A41" s="80" t="s">
        <v>146</v>
      </c>
      <c r="B41" s="80"/>
      <c r="C41" s="80"/>
      <c r="D41" s="80"/>
      <c r="E41" s="80"/>
      <c r="F41" s="80"/>
      <c r="G41" s="80"/>
      <c r="H41" s="80"/>
      <c r="I41" s="80" t="s">
        <v>109</v>
      </c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125"/>
    </row>
    <row r="42" spans="1:27">
      <c r="A42" s="80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125"/>
    </row>
    <row r="43" spans="1:27" ht="14.25">
      <c r="A43" s="81" t="s">
        <v>47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125"/>
    </row>
    <row r="44" spans="1:27" ht="5.25" customHeight="1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125"/>
    </row>
    <row r="45" spans="1:27" ht="14.25" customHeight="1">
      <c r="A45" s="83" t="s">
        <v>68</v>
      </c>
      <c r="B45" s="83"/>
      <c r="C45" s="94" t="s">
        <v>93</v>
      </c>
      <c r="D45" s="83"/>
      <c r="E45" s="92"/>
      <c r="F45" s="94" t="s">
        <v>94</v>
      </c>
      <c r="G45" s="83"/>
      <c r="H45" s="92"/>
      <c r="I45" s="94" t="s">
        <v>95</v>
      </c>
      <c r="J45" s="83"/>
      <c r="K45" s="92"/>
      <c r="L45" s="94" t="s">
        <v>96</v>
      </c>
      <c r="M45" s="83"/>
      <c r="N45" s="92"/>
      <c r="O45" s="108" t="s">
        <v>147</v>
      </c>
      <c r="P45" s="110"/>
      <c r="Q45" s="110"/>
      <c r="R45" s="110"/>
      <c r="S45" s="110"/>
      <c r="T45" s="121"/>
      <c r="U45" s="108" t="s">
        <v>148</v>
      </c>
      <c r="V45" s="110"/>
      <c r="W45" s="110"/>
      <c r="X45" s="110"/>
      <c r="Y45" s="110"/>
      <c r="Z45" s="110"/>
      <c r="AA45" s="125"/>
    </row>
    <row r="46" spans="1:27" ht="13.5" customHeight="1">
      <c r="A46" s="84"/>
      <c r="B46" s="84"/>
      <c r="C46" s="95"/>
      <c r="D46" s="84"/>
      <c r="E46" s="93"/>
      <c r="F46" s="95"/>
      <c r="G46" s="84"/>
      <c r="H46" s="93"/>
      <c r="I46" s="95"/>
      <c r="J46" s="84"/>
      <c r="K46" s="93"/>
      <c r="L46" s="95"/>
      <c r="M46" s="84"/>
      <c r="N46" s="93"/>
      <c r="O46" s="115" t="s">
        <v>149</v>
      </c>
      <c r="P46" s="116"/>
      <c r="Q46" s="117"/>
      <c r="R46" s="115" t="s">
        <v>150</v>
      </c>
      <c r="S46" s="116"/>
      <c r="T46" s="117"/>
      <c r="U46" s="109" t="s">
        <v>143</v>
      </c>
      <c r="V46" s="111"/>
      <c r="W46" s="114"/>
      <c r="X46" s="109" t="s">
        <v>102</v>
      </c>
      <c r="Y46" s="111"/>
      <c r="Z46" s="111"/>
      <c r="AA46" s="125"/>
    </row>
    <row r="47" spans="1:27" ht="5.25" customHeight="1">
      <c r="A47" s="85"/>
      <c r="B47" s="85"/>
      <c r="C47" s="9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125"/>
    </row>
    <row r="48" spans="1:27" ht="12" customHeight="1">
      <c r="A48" s="86"/>
      <c r="B48" s="86"/>
      <c r="C48" s="97" t="s">
        <v>103</v>
      </c>
      <c r="D48" s="102"/>
      <c r="E48" s="102"/>
      <c r="F48" s="102" t="s">
        <v>103</v>
      </c>
      <c r="G48" s="102"/>
      <c r="H48" s="102"/>
      <c r="I48" s="102" t="s">
        <v>103</v>
      </c>
      <c r="J48" s="102"/>
      <c r="K48" s="102"/>
      <c r="L48" s="112" t="s">
        <v>139</v>
      </c>
      <c r="M48" s="112"/>
      <c r="N48" s="112"/>
      <c r="O48" s="112" t="s">
        <v>151</v>
      </c>
      <c r="P48" s="112"/>
      <c r="Q48" s="112"/>
      <c r="R48" s="102" t="s">
        <v>106</v>
      </c>
      <c r="S48" s="102"/>
      <c r="T48" s="102"/>
      <c r="U48" s="102" t="s">
        <v>105</v>
      </c>
      <c r="V48" s="102"/>
      <c r="W48" s="102"/>
      <c r="X48" s="102" t="s">
        <v>106</v>
      </c>
      <c r="Y48" s="102"/>
      <c r="Z48" s="102"/>
      <c r="AA48" s="125"/>
    </row>
    <row r="49" spans="1:27">
      <c r="A49" s="87" t="s">
        <v>145</v>
      </c>
      <c r="B49" s="87">
        <v>23</v>
      </c>
      <c r="C49" s="98">
        <v>426491</v>
      </c>
      <c r="D49" s="104"/>
      <c r="E49" s="104"/>
      <c r="F49" s="106">
        <v>420368</v>
      </c>
      <c r="G49" s="106"/>
      <c r="H49" s="106"/>
      <c r="I49" s="104">
        <v>6048</v>
      </c>
      <c r="J49" s="104"/>
      <c r="K49" s="104"/>
      <c r="L49" s="113">
        <f t="shared" ref="L49:L57" si="7">F49/C49*100</f>
        <v>98.564330783064591</v>
      </c>
      <c r="M49" s="113"/>
      <c r="N49" s="113"/>
      <c r="O49" s="106">
        <v>6080</v>
      </c>
      <c r="P49" s="106"/>
      <c r="Q49" s="106"/>
      <c r="R49" s="104">
        <f t="shared" ref="R49:R57" si="8">C49/O49*1000</f>
        <v>70146.546052631573</v>
      </c>
      <c r="S49" s="104"/>
      <c r="T49" s="104"/>
      <c r="U49" s="104">
        <v>20873</v>
      </c>
      <c r="V49" s="104"/>
      <c r="W49" s="104"/>
      <c r="X49" s="104">
        <f t="shared" ref="X49:X57" si="9">C49/U49*1000</f>
        <v>20432.664207349208</v>
      </c>
      <c r="Y49" s="104"/>
      <c r="Z49" s="104"/>
      <c r="AA49" s="125"/>
    </row>
    <row r="50" spans="1:27">
      <c r="A50" s="87"/>
      <c r="B50" s="87">
        <v>24</v>
      </c>
      <c r="C50" s="98">
        <v>435755</v>
      </c>
      <c r="D50" s="104"/>
      <c r="E50" s="104"/>
      <c r="F50" s="106">
        <v>430365</v>
      </c>
      <c r="G50" s="106"/>
      <c r="H50" s="106"/>
      <c r="I50" s="104">
        <v>5390</v>
      </c>
      <c r="J50" s="104"/>
      <c r="K50" s="104"/>
      <c r="L50" s="113">
        <f t="shared" si="7"/>
        <v>98.763066401991949</v>
      </c>
      <c r="M50" s="113"/>
      <c r="N50" s="113"/>
      <c r="O50" s="106">
        <v>6195</v>
      </c>
      <c r="P50" s="106"/>
      <c r="Q50" s="106"/>
      <c r="R50" s="104">
        <f t="shared" si="8"/>
        <v>70339.790153349473</v>
      </c>
      <c r="S50" s="104"/>
      <c r="T50" s="104"/>
      <c r="U50" s="104">
        <v>20631</v>
      </c>
      <c r="V50" s="104"/>
      <c r="W50" s="104"/>
      <c r="X50" s="104">
        <f t="shared" si="9"/>
        <v>21121.370752750714</v>
      </c>
      <c r="Y50" s="104"/>
      <c r="Z50" s="104"/>
      <c r="AA50" s="125"/>
    </row>
    <row r="51" spans="1:27">
      <c r="A51" s="87"/>
      <c r="B51" s="87">
        <v>25</v>
      </c>
      <c r="C51" s="98">
        <v>499014</v>
      </c>
      <c r="D51" s="104"/>
      <c r="E51" s="104"/>
      <c r="F51" s="106">
        <v>495023</v>
      </c>
      <c r="G51" s="106"/>
      <c r="H51" s="106"/>
      <c r="I51" s="104">
        <v>3991</v>
      </c>
      <c r="J51" s="104"/>
      <c r="K51" s="104"/>
      <c r="L51" s="113">
        <f t="shared" si="7"/>
        <v>99.200222839439377</v>
      </c>
      <c r="M51" s="113"/>
      <c r="N51" s="113"/>
      <c r="O51" s="106">
        <v>6604</v>
      </c>
      <c r="P51" s="106"/>
      <c r="Q51" s="106"/>
      <c r="R51" s="104">
        <f t="shared" si="8"/>
        <v>75562.38643246518</v>
      </c>
      <c r="S51" s="104"/>
      <c r="T51" s="104"/>
      <c r="U51" s="104">
        <v>20466</v>
      </c>
      <c r="V51" s="104"/>
      <c r="W51" s="104"/>
      <c r="X51" s="104">
        <f t="shared" si="9"/>
        <v>24382.585751978891</v>
      </c>
      <c r="Y51" s="104"/>
      <c r="Z51" s="104"/>
      <c r="AA51" s="125"/>
    </row>
    <row r="52" spans="1:27">
      <c r="A52" s="87"/>
      <c r="B52" s="87">
        <v>26</v>
      </c>
      <c r="C52" s="98">
        <v>568973</v>
      </c>
      <c r="D52" s="104"/>
      <c r="E52" s="104"/>
      <c r="F52" s="106">
        <v>566354</v>
      </c>
      <c r="G52" s="106"/>
      <c r="H52" s="106"/>
      <c r="I52" s="104">
        <v>2618</v>
      </c>
      <c r="J52" s="104"/>
      <c r="K52" s="104"/>
      <c r="L52" s="113">
        <f t="shared" si="7"/>
        <v>99.539696962773277</v>
      </c>
      <c r="M52" s="113"/>
      <c r="N52" s="113"/>
      <c r="O52" s="106">
        <v>6861</v>
      </c>
      <c r="P52" s="106"/>
      <c r="Q52" s="106"/>
      <c r="R52" s="104">
        <f t="shared" si="8"/>
        <v>82928.581839382023</v>
      </c>
      <c r="S52" s="104"/>
      <c r="T52" s="104"/>
      <c r="U52" s="104">
        <v>20262</v>
      </c>
      <c r="V52" s="104"/>
      <c r="W52" s="104"/>
      <c r="X52" s="104">
        <f t="shared" si="9"/>
        <v>28080.791629651565</v>
      </c>
      <c r="Y52" s="104"/>
      <c r="Z52" s="104"/>
      <c r="AA52" s="125"/>
    </row>
    <row r="53" spans="1:27">
      <c r="A53" s="87"/>
      <c r="B53" s="87">
        <v>27</v>
      </c>
      <c r="C53" s="98">
        <v>650218</v>
      </c>
      <c r="D53" s="104"/>
      <c r="E53" s="104"/>
      <c r="F53" s="106">
        <v>647641</v>
      </c>
      <c r="G53" s="106"/>
      <c r="H53" s="106"/>
      <c r="I53" s="104">
        <v>2577</v>
      </c>
      <c r="J53" s="104"/>
      <c r="K53" s="104"/>
      <c r="L53" s="113">
        <f t="shared" si="7"/>
        <v>99.603671384058885</v>
      </c>
      <c r="M53" s="113"/>
      <c r="N53" s="113"/>
      <c r="O53" s="106">
        <v>8717</v>
      </c>
      <c r="P53" s="106"/>
      <c r="Q53" s="106"/>
      <c r="R53" s="104">
        <f t="shared" si="8"/>
        <v>74591.946770677998</v>
      </c>
      <c r="S53" s="104"/>
      <c r="T53" s="104"/>
      <c r="U53" s="104">
        <v>20039</v>
      </c>
      <c r="V53" s="104"/>
      <c r="W53" s="104"/>
      <c r="X53" s="104">
        <f t="shared" si="9"/>
        <v>32447.627127102151</v>
      </c>
      <c r="Y53" s="104"/>
      <c r="Z53" s="104"/>
      <c r="AA53" s="125"/>
    </row>
    <row r="54" spans="1:27">
      <c r="A54" s="87"/>
      <c r="B54" s="87">
        <v>28</v>
      </c>
      <c r="C54" s="98">
        <v>653086</v>
      </c>
      <c r="D54" s="104"/>
      <c r="E54" s="104"/>
      <c r="F54" s="106">
        <v>651509</v>
      </c>
      <c r="G54" s="106"/>
      <c r="H54" s="106"/>
      <c r="I54" s="104">
        <v>1577</v>
      </c>
      <c r="J54" s="104"/>
      <c r="K54" s="104"/>
      <c r="L54" s="113">
        <f t="shared" si="7"/>
        <v>99.758531035728836</v>
      </c>
      <c r="M54" s="113"/>
      <c r="N54" s="113"/>
      <c r="O54" s="106">
        <v>8826</v>
      </c>
      <c r="P54" s="106"/>
      <c r="Q54" s="106"/>
      <c r="R54" s="104">
        <f t="shared" si="8"/>
        <v>73995.694538862459</v>
      </c>
      <c r="S54" s="104"/>
      <c r="T54" s="104"/>
      <c r="U54" s="104">
        <v>19673</v>
      </c>
      <c r="V54" s="104"/>
      <c r="W54" s="104"/>
      <c r="X54" s="104">
        <f t="shared" si="9"/>
        <v>33197.072129314285</v>
      </c>
      <c r="Y54" s="104"/>
      <c r="Z54" s="104"/>
      <c r="AA54" s="125"/>
    </row>
    <row r="55" spans="1:27">
      <c r="A55" s="87"/>
      <c r="B55" s="87">
        <v>29</v>
      </c>
      <c r="C55" s="98">
        <v>683721</v>
      </c>
      <c r="D55" s="104"/>
      <c r="E55" s="104"/>
      <c r="F55" s="106">
        <v>679788</v>
      </c>
      <c r="G55" s="106"/>
      <c r="H55" s="106"/>
      <c r="I55" s="104">
        <v>3932</v>
      </c>
      <c r="J55" s="104"/>
      <c r="K55" s="104"/>
      <c r="L55" s="113">
        <f t="shared" si="7"/>
        <v>99.424765364819862</v>
      </c>
      <c r="M55" s="113"/>
      <c r="N55" s="113"/>
      <c r="O55" s="106">
        <v>8846</v>
      </c>
      <c r="P55" s="106"/>
      <c r="Q55" s="106"/>
      <c r="R55" s="104">
        <f t="shared" si="8"/>
        <v>77291.544200768709</v>
      </c>
      <c r="S55" s="104"/>
      <c r="T55" s="104"/>
      <c r="U55" s="104">
        <v>19338</v>
      </c>
      <c r="V55" s="104"/>
      <c r="W55" s="104"/>
      <c r="X55" s="104">
        <f t="shared" si="9"/>
        <v>35356.345020167544</v>
      </c>
      <c r="Y55" s="104"/>
      <c r="Z55" s="104"/>
      <c r="AA55" s="125"/>
    </row>
    <row r="56" spans="1:27">
      <c r="A56" s="87"/>
      <c r="B56" s="87">
        <v>30</v>
      </c>
      <c r="C56" s="98">
        <v>682102</v>
      </c>
      <c r="D56" s="104"/>
      <c r="E56" s="104"/>
      <c r="F56" s="106">
        <v>677483</v>
      </c>
      <c r="G56" s="106"/>
      <c r="H56" s="106"/>
      <c r="I56" s="104">
        <v>4542</v>
      </c>
      <c r="J56" s="104"/>
      <c r="K56" s="104"/>
      <c r="L56" s="113">
        <f t="shared" si="7"/>
        <v>99.322828550568687</v>
      </c>
      <c r="M56" s="113"/>
      <c r="N56" s="113"/>
      <c r="O56" s="106">
        <v>8921</v>
      </c>
      <c r="P56" s="106"/>
      <c r="Q56" s="106"/>
      <c r="R56" s="104">
        <f t="shared" si="8"/>
        <v>76460.262302432471</v>
      </c>
      <c r="S56" s="104"/>
      <c r="T56" s="104"/>
      <c r="U56" s="104">
        <v>19062</v>
      </c>
      <c r="V56" s="104"/>
      <c r="W56" s="104"/>
      <c r="X56" s="104">
        <f t="shared" si="9"/>
        <v>35783.338579372576</v>
      </c>
      <c r="Y56" s="104"/>
      <c r="Z56" s="104"/>
      <c r="AA56" s="125"/>
    </row>
    <row r="57" spans="1:27">
      <c r="A57" s="88" t="s">
        <v>54</v>
      </c>
      <c r="B57" s="91" t="s">
        <v>156</v>
      </c>
      <c r="C57" s="98">
        <v>746296</v>
      </c>
      <c r="D57" s="104"/>
      <c r="E57" s="104"/>
      <c r="F57" s="104">
        <v>740244</v>
      </c>
      <c r="G57" s="104"/>
      <c r="H57" s="104"/>
      <c r="I57" s="104">
        <v>6052</v>
      </c>
      <c r="J57" s="104"/>
      <c r="K57" s="104"/>
      <c r="L57" s="113">
        <f t="shared" si="7"/>
        <v>99.189061712778852</v>
      </c>
      <c r="M57" s="113"/>
      <c r="N57" s="113"/>
      <c r="O57" s="104">
        <v>9155</v>
      </c>
      <c r="P57" s="104"/>
      <c r="Q57" s="104"/>
      <c r="R57" s="104">
        <f t="shared" si="8"/>
        <v>81517.859093391598</v>
      </c>
      <c r="S57" s="104"/>
      <c r="T57" s="104"/>
      <c r="U57" s="104">
        <v>18766</v>
      </c>
      <c r="V57" s="104"/>
      <c r="W57" s="104"/>
      <c r="X57" s="104">
        <f t="shared" si="9"/>
        <v>39768.517531706282</v>
      </c>
      <c r="Y57" s="104"/>
      <c r="Z57" s="104"/>
    </row>
    <row r="58" spans="1:27" ht="6" customHeight="1">
      <c r="A58" s="82"/>
      <c r="B58" s="82"/>
      <c r="C58" s="99"/>
      <c r="D58" s="105"/>
      <c r="E58" s="105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107"/>
      <c r="R58" s="105"/>
      <c r="S58" s="105"/>
      <c r="T58" s="105"/>
      <c r="U58" s="105"/>
      <c r="V58" s="105"/>
      <c r="W58" s="105"/>
      <c r="X58" s="105"/>
      <c r="Y58" s="105"/>
      <c r="Z58" s="105"/>
      <c r="AA58" s="125"/>
    </row>
    <row r="59" spans="1:27" ht="6" customHeight="1">
      <c r="A59" s="80"/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  <c r="Y59" s="80"/>
      <c r="Z59" s="80"/>
      <c r="AA59" s="125"/>
    </row>
    <row r="60" spans="1:27" ht="5.25" customHeight="1">
      <c r="A60" s="80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119"/>
      <c r="T60" s="119"/>
      <c r="U60" s="119"/>
      <c r="V60" s="119"/>
      <c r="W60" s="80"/>
      <c r="X60" s="80"/>
      <c r="Y60" s="80"/>
      <c r="Z60" s="80"/>
      <c r="AA60" s="125"/>
    </row>
    <row r="61" spans="1:27">
      <c r="A61" s="80" t="s">
        <v>146</v>
      </c>
      <c r="B61" s="80"/>
      <c r="C61" s="80"/>
      <c r="D61" s="80"/>
      <c r="E61" s="80"/>
      <c r="F61" s="80"/>
      <c r="G61" s="80"/>
      <c r="H61" s="80"/>
      <c r="I61" s="80" t="s">
        <v>152</v>
      </c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0"/>
      <c r="Z61" s="80"/>
      <c r="AA61" s="125"/>
    </row>
    <row r="62" spans="1:27">
      <c r="A62" s="80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0"/>
      <c r="Z62" s="80"/>
      <c r="AA62" s="125"/>
    </row>
    <row r="63" spans="1:27" ht="14.25">
      <c r="A63" s="81" t="s">
        <v>110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120" t="s">
        <v>1</v>
      </c>
      <c r="T63" s="120"/>
      <c r="U63" s="120"/>
      <c r="V63" s="120"/>
      <c r="W63" s="120"/>
      <c r="X63" s="120"/>
      <c r="Y63" s="120"/>
      <c r="Z63" s="120"/>
      <c r="AA63" s="125"/>
    </row>
    <row r="64" spans="1:27" ht="6.75" customHeight="1">
      <c r="A64" s="80"/>
      <c r="B64" s="80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  <c r="AA64" s="125"/>
    </row>
    <row r="65" spans="1:28" ht="14.25" customHeight="1">
      <c r="A65" s="83" t="s">
        <v>43</v>
      </c>
      <c r="B65" s="92"/>
      <c r="C65" s="94" t="s">
        <v>111</v>
      </c>
      <c r="D65" s="83"/>
      <c r="E65" s="92"/>
      <c r="F65" s="94" t="s">
        <v>112</v>
      </c>
      <c r="G65" s="83"/>
      <c r="H65" s="92"/>
      <c r="I65" s="108" t="s">
        <v>113</v>
      </c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26"/>
      <c r="AB65" s="125"/>
    </row>
    <row r="66" spans="1:28" ht="13.5" customHeight="1">
      <c r="A66" s="84"/>
      <c r="B66" s="93"/>
      <c r="C66" s="95"/>
      <c r="D66" s="84"/>
      <c r="E66" s="93"/>
      <c r="F66" s="95"/>
      <c r="G66" s="84"/>
      <c r="H66" s="93"/>
      <c r="I66" s="109" t="s">
        <v>31</v>
      </c>
      <c r="J66" s="111"/>
      <c r="K66" s="111"/>
      <c r="L66" s="114"/>
      <c r="M66" s="109" t="s">
        <v>115</v>
      </c>
      <c r="N66" s="111"/>
      <c r="O66" s="111"/>
      <c r="P66" s="114"/>
      <c r="Q66" s="109" t="s">
        <v>116</v>
      </c>
      <c r="R66" s="111"/>
      <c r="S66" s="114"/>
      <c r="T66" s="109" t="s">
        <v>117</v>
      </c>
      <c r="U66" s="111"/>
      <c r="V66" s="111"/>
      <c r="W66" s="114"/>
      <c r="X66" s="109" t="s">
        <v>116</v>
      </c>
      <c r="Y66" s="111"/>
      <c r="Z66" s="111"/>
      <c r="AA66" s="126"/>
      <c r="AB66" s="125"/>
    </row>
    <row r="67" spans="1:28" ht="3.75" customHeight="1">
      <c r="A67" s="89"/>
      <c r="B67" s="89"/>
      <c r="C67" s="100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125"/>
      <c r="AB67" s="125"/>
    </row>
    <row r="68" spans="1:28">
      <c r="A68" s="87" t="s">
        <v>108</v>
      </c>
      <c r="B68" s="87">
        <v>23</v>
      </c>
      <c r="C68" s="101">
        <v>83</v>
      </c>
      <c r="D68" s="103"/>
      <c r="E68" s="103"/>
      <c r="F68" s="104">
        <v>3029</v>
      </c>
      <c r="G68" s="104"/>
      <c r="H68" s="104"/>
      <c r="I68" s="104">
        <v>846594</v>
      </c>
      <c r="J68" s="104"/>
      <c r="K68" s="104"/>
      <c r="L68" s="104"/>
      <c r="M68" s="104">
        <v>369499</v>
      </c>
      <c r="N68" s="104"/>
      <c r="O68" s="104"/>
      <c r="P68" s="104"/>
      <c r="Q68" s="118" t="s">
        <v>41</v>
      </c>
      <c r="R68" s="118"/>
      <c r="S68" s="118"/>
      <c r="T68" s="104" t="s">
        <v>41</v>
      </c>
      <c r="U68" s="104"/>
      <c r="V68" s="104"/>
      <c r="W68" s="104"/>
      <c r="X68" s="118" t="s">
        <v>41</v>
      </c>
      <c r="Y68" s="118"/>
      <c r="Z68" s="118"/>
      <c r="AA68" s="127"/>
      <c r="AB68" s="125"/>
    </row>
    <row r="69" spans="1:28">
      <c r="A69" s="87"/>
      <c r="B69" s="87">
        <v>24</v>
      </c>
      <c r="C69" s="101">
        <v>76</v>
      </c>
      <c r="D69" s="103"/>
      <c r="E69" s="103"/>
      <c r="F69" s="104">
        <v>2511</v>
      </c>
      <c r="G69" s="104"/>
      <c r="H69" s="104"/>
      <c r="I69" s="104">
        <v>882676</v>
      </c>
      <c r="J69" s="104"/>
      <c r="K69" s="104"/>
      <c r="L69" s="104"/>
      <c r="M69" s="104">
        <v>352354</v>
      </c>
      <c r="N69" s="104"/>
      <c r="O69" s="104"/>
      <c r="P69" s="104"/>
      <c r="Q69" s="118">
        <f t="shared" ref="Q69:Q75" si="10">M69/I69*100</f>
        <v>39.918837716217503</v>
      </c>
      <c r="R69" s="118"/>
      <c r="S69" s="118"/>
      <c r="T69" s="104">
        <v>369499</v>
      </c>
      <c r="U69" s="104"/>
      <c r="V69" s="104"/>
      <c r="W69" s="104"/>
      <c r="X69" s="118">
        <f t="shared" ref="X69:X75" si="11">T69/I69*100</f>
        <v>41.861226542921756</v>
      </c>
      <c r="Y69" s="118"/>
      <c r="Z69" s="118"/>
      <c r="AA69" s="127"/>
      <c r="AB69" s="125"/>
    </row>
    <row r="70" spans="1:28">
      <c r="A70" s="87"/>
      <c r="B70" s="87">
        <v>25</v>
      </c>
      <c r="C70" s="101">
        <v>70</v>
      </c>
      <c r="D70" s="103"/>
      <c r="E70" s="103"/>
      <c r="F70" s="104">
        <v>2397</v>
      </c>
      <c r="G70" s="104"/>
      <c r="H70" s="104"/>
      <c r="I70" s="104">
        <v>1117742</v>
      </c>
      <c r="J70" s="104"/>
      <c r="K70" s="104"/>
      <c r="L70" s="104"/>
      <c r="M70" s="104">
        <v>354402</v>
      </c>
      <c r="N70" s="104"/>
      <c r="O70" s="104"/>
      <c r="P70" s="104"/>
      <c r="Q70" s="118">
        <f t="shared" si="10"/>
        <v>31.706959208833524</v>
      </c>
      <c r="R70" s="118"/>
      <c r="S70" s="118"/>
      <c r="T70" s="104">
        <f t="shared" ref="T70:T75" si="12">+I70-M70</f>
        <v>763340</v>
      </c>
      <c r="U70" s="104"/>
      <c r="V70" s="104"/>
      <c r="W70" s="104"/>
      <c r="X70" s="118">
        <f t="shared" si="11"/>
        <v>68.293040791166476</v>
      </c>
      <c r="Y70" s="118"/>
      <c r="Z70" s="118"/>
      <c r="AA70" s="127"/>
      <c r="AB70" s="125"/>
    </row>
    <row r="71" spans="1:28">
      <c r="A71" s="87"/>
      <c r="B71" s="87">
        <v>26</v>
      </c>
      <c r="C71" s="101">
        <v>71</v>
      </c>
      <c r="D71" s="103"/>
      <c r="E71" s="103"/>
      <c r="F71" s="104">
        <v>2480</v>
      </c>
      <c r="G71" s="104"/>
      <c r="H71" s="104"/>
      <c r="I71" s="104">
        <v>1292798</v>
      </c>
      <c r="J71" s="104"/>
      <c r="K71" s="104"/>
      <c r="L71" s="104"/>
      <c r="M71" s="104">
        <v>345901</v>
      </c>
      <c r="N71" s="104"/>
      <c r="O71" s="104"/>
      <c r="P71" s="104"/>
      <c r="Q71" s="118">
        <f t="shared" si="10"/>
        <v>26.755997456679232</v>
      </c>
      <c r="R71" s="118"/>
      <c r="S71" s="118"/>
      <c r="T71" s="104">
        <f t="shared" si="12"/>
        <v>946897</v>
      </c>
      <c r="U71" s="104"/>
      <c r="V71" s="104"/>
      <c r="W71" s="104"/>
      <c r="X71" s="118">
        <f t="shared" si="11"/>
        <v>73.244002543320761</v>
      </c>
      <c r="Y71" s="118"/>
      <c r="Z71" s="118"/>
      <c r="AA71" s="127"/>
      <c r="AB71" s="125"/>
    </row>
    <row r="72" spans="1:28">
      <c r="A72" s="87"/>
      <c r="B72" s="87">
        <v>27</v>
      </c>
      <c r="C72" s="101">
        <v>71</v>
      </c>
      <c r="D72" s="103"/>
      <c r="E72" s="103"/>
      <c r="F72" s="104">
        <v>2213</v>
      </c>
      <c r="G72" s="104"/>
      <c r="H72" s="104"/>
      <c r="I72" s="104">
        <v>1340908</v>
      </c>
      <c r="J72" s="104"/>
      <c r="K72" s="104"/>
      <c r="L72" s="104"/>
      <c r="M72" s="104">
        <v>321956</v>
      </c>
      <c r="N72" s="104"/>
      <c r="O72" s="104"/>
      <c r="P72" s="104"/>
      <c r="Q72" s="118">
        <f t="shared" si="10"/>
        <v>24.01029749990305</v>
      </c>
      <c r="R72" s="118"/>
      <c r="S72" s="118"/>
      <c r="T72" s="104">
        <f t="shared" si="12"/>
        <v>1018952</v>
      </c>
      <c r="U72" s="104"/>
      <c r="V72" s="104"/>
      <c r="W72" s="104"/>
      <c r="X72" s="118">
        <f t="shared" si="11"/>
        <v>75.989702500096939</v>
      </c>
      <c r="Y72" s="118"/>
      <c r="Z72" s="118"/>
      <c r="AA72" s="127"/>
      <c r="AB72" s="125"/>
    </row>
    <row r="73" spans="1:28">
      <c r="A73" s="87"/>
      <c r="B73" s="87">
        <v>28</v>
      </c>
      <c r="C73" s="101">
        <v>67</v>
      </c>
      <c r="D73" s="103"/>
      <c r="E73" s="103"/>
      <c r="F73" s="104">
        <v>2041</v>
      </c>
      <c r="G73" s="104"/>
      <c r="H73" s="104"/>
      <c r="I73" s="104">
        <v>1254949</v>
      </c>
      <c r="J73" s="104"/>
      <c r="K73" s="104"/>
      <c r="L73" s="104"/>
      <c r="M73" s="104">
        <v>295676</v>
      </c>
      <c r="N73" s="104"/>
      <c r="O73" s="104"/>
      <c r="P73" s="104"/>
      <c r="Q73" s="118">
        <f t="shared" si="10"/>
        <v>23.560798088209161</v>
      </c>
      <c r="R73" s="118"/>
      <c r="S73" s="118"/>
      <c r="T73" s="104">
        <f t="shared" si="12"/>
        <v>959273</v>
      </c>
      <c r="U73" s="104"/>
      <c r="V73" s="104"/>
      <c r="W73" s="104"/>
      <c r="X73" s="118">
        <f t="shared" si="11"/>
        <v>76.439201911790832</v>
      </c>
      <c r="Y73" s="118"/>
      <c r="Z73" s="118"/>
      <c r="AA73" s="127"/>
      <c r="AB73" s="125"/>
    </row>
    <row r="74" spans="1:28">
      <c r="A74" s="87"/>
      <c r="B74" s="87">
        <v>29</v>
      </c>
      <c r="C74" s="101">
        <v>68</v>
      </c>
      <c r="D74" s="103"/>
      <c r="E74" s="103"/>
      <c r="F74" s="104">
        <v>2016</v>
      </c>
      <c r="G74" s="104"/>
      <c r="H74" s="104"/>
      <c r="I74" s="104">
        <v>1271671</v>
      </c>
      <c r="J74" s="104"/>
      <c r="K74" s="104"/>
      <c r="L74" s="104"/>
      <c r="M74" s="104">
        <v>291750</v>
      </c>
      <c r="N74" s="104"/>
      <c r="O74" s="104"/>
      <c r="P74" s="104"/>
      <c r="Q74" s="118">
        <f t="shared" si="10"/>
        <v>22.942254718398075</v>
      </c>
      <c r="R74" s="118"/>
      <c r="S74" s="118"/>
      <c r="T74" s="104">
        <f t="shared" si="12"/>
        <v>979921</v>
      </c>
      <c r="U74" s="104"/>
      <c r="V74" s="104"/>
      <c r="W74" s="104"/>
      <c r="X74" s="118">
        <f t="shared" si="11"/>
        <v>77.057745281601925</v>
      </c>
      <c r="Y74" s="118"/>
      <c r="Z74" s="118"/>
      <c r="AA74" s="127"/>
      <c r="AB74" s="125"/>
    </row>
    <row r="75" spans="1:28">
      <c r="A75" s="87"/>
      <c r="B75" s="87">
        <v>30</v>
      </c>
      <c r="C75" s="101"/>
      <c r="D75" s="103"/>
      <c r="E75" s="103">
        <v>68</v>
      </c>
      <c r="F75" s="104">
        <v>1991</v>
      </c>
      <c r="G75" s="104"/>
      <c r="H75" s="104"/>
      <c r="I75" s="104">
        <v>1321338</v>
      </c>
      <c r="J75" s="104"/>
      <c r="K75" s="104"/>
      <c r="L75" s="104"/>
      <c r="M75" s="104">
        <v>286658</v>
      </c>
      <c r="N75" s="104"/>
      <c r="O75" s="104"/>
      <c r="P75" s="104"/>
      <c r="Q75" s="118">
        <f t="shared" si="10"/>
        <v>21.694524792293869</v>
      </c>
      <c r="R75" s="118"/>
      <c r="S75" s="118"/>
      <c r="T75" s="104">
        <f t="shared" si="12"/>
        <v>1034680</v>
      </c>
      <c r="U75" s="104"/>
      <c r="V75" s="104"/>
      <c r="W75" s="104"/>
      <c r="X75" s="118">
        <f t="shared" si="11"/>
        <v>78.305475207706138</v>
      </c>
      <c r="Y75" s="118"/>
      <c r="Z75" s="118"/>
      <c r="AA75" s="127"/>
      <c r="AB75" s="125"/>
    </row>
    <row r="76" spans="1:28">
      <c r="A76" s="88" t="s">
        <v>54</v>
      </c>
      <c r="B76" s="91" t="s">
        <v>156</v>
      </c>
      <c r="C76" s="101">
        <v>68</v>
      </c>
      <c r="D76" s="103"/>
      <c r="E76" s="103"/>
      <c r="F76" s="104">
        <v>1978</v>
      </c>
      <c r="G76" s="104"/>
      <c r="H76" s="104"/>
      <c r="I76" s="104">
        <v>1323155</v>
      </c>
      <c r="J76" s="104"/>
      <c r="K76" s="104"/>
      <c r="L76" s="104"/>
      <c r="M76" s="104">
        <v>287738</v>
      </c>
      <c r="N76" s="104"/>
      <c r="O76" s="104"/>
      <c r="P76" s="104"/>
      <c r="Q76" s="118">
        <v>21.746356247000538</v>
      </c>
      <c r="R76" s="118"/>
      <c r="S76" s="118"/>
      <c r="T76" s="104">
        <v>1035417</v>
      </c>
      <c r="U76" s="104"/>
      <c r="V76" s="104"/>
      <c r="W76" s="104"/>
      <c r="X76" s="118">
        <v>78.253643752999452</v>
      </c>
      <c r="Y76" s="118"/>
      <c r="Z76" s="118"/>
      <c r="AA76" s="128"/>
    </row>
    <row r="77" spans="1:28" ht="6" customHeight="1">
      <c r="A77" s="82"/>
      <c r="B77" s="82"/>
      <c r="C77" s="99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  <c r="Z77" s="105"/>
      <c r="AA77" s="125"/>
      <c r="AB77" s="125"/>
    </row>
    <row r="78" spans="1:28" ht="6.75" customHeight="1">
      <c r="A78" s="80"/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6"/>
      <c r="AA78" s="125"/>
    </row>
    <row r="79" spans="1:28">
      <c r="A79" s="80" t="s">
        <v>119</v>
      </c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</sheetData>
  <mergeCells count="378">
    <mergeCell ref="O5:T5"/>
    <mergeCell ref="U5:Z5"/>
    <mergeCell ref="O6:Q6"/>
    <mergeCell ref="R6:T6"/>
    <mergeCell ref="U6:W6"/>
    <mergeCell ref="X6:Z6"/>
    <mergeCell ref="C8:E8"/>
    <mergeCell ref="F8:H8"/>
    <mergeCell ref="I8:K8"/>
    <mergeCell ref="L8:N8"/>
    <mergeCell ref="O8:Q8"/>
    <mergeCell ref="R8:T8"/>
    <mergeCell ref="U8:W8"/>
    <mergeCell ref="X8:Z8"/>
    <mergeCell ref="C9:E9"/>
    <mergeCell ref="F9:H9"/>
    <mergeCell ref="I9:K9"/>
    <mergeCell ref="L9:N9"/>
    <mergeCell ref="O9:Q9"/>
    <mergeCell ref="R9:T9"/>
    <mergeCell ref="U9:W9"/>
    <mergeCell ref="X9:Z9"/>
    <mergeCell ref="C10:E10"/>
    <mergeCell ref="F10:H10"/>
    <mergeCell ref="I10:K10"/>
    <mergeCell ref="L10:N10"/>
    <mergeCell ref="O10:Q10"/>
    <mergeCell ref="R10:T10"/>
    <mergeCell ref="U10:W10"/>
    <mergeCell ref="X10:Z10"/>
    <mergeCell ref="C11:E11"/>
    <mergeCell ref="F11:H11"/>
    <mergeCell ref="I11:K11"/>
    <mergeCell ref="L11:N11"/>
    <mergeCell ref="O11:Q11"/>
    <mergeCell ref="R11:T11"/>
    <mergeCell ref="U11:W11"/>
    <mergeCell ref="X11:Z11"/>
    <mergeCell ref="C12:E12"/>
    <mergeCell ref="F12:H12"/>
    <mergeCell ref="I12:K12"/>
    <mergeCell ref="L12:N12"/>
    <mergeCell ref="O12:Q12"/>
    <mergeCell ref="R12:T12"/>
    <mergeCell ref="U12:W12"/>
    <mergeCell ref="X12:Z12"/>
    <mergeCell ref="C13:E13"/>
    <mergeCell ref="F13:H13"/>
    <mergeCell ref="I13:K13"/>
    <mergeCell ref="L13:N13"/>
    <mergeCell ref="O13:Q13"/>
    <mergeCell ref="R13:T13"/>
    <mergeCell ref="U13:W13"/>
    <mergeCell ref="X13:Z13"/>
    <mergeCell ref="C14:E14"/>
    <mergeCell ref="F14:H14"/>
    <mergeCell ref="I14:K14"/>
    <mergeCell ref="L14:N14"/>
    <mergeCell ref="O14:Q14"/>
    <mergeCell ref="R14:T14"/>
    <mergeCell ref="U14:W14"/>
    <mergeCell ref="X14:Z14"/>
    <mergeCell ref="C15:E15"/>
    <mergeCell ref="F15:H15"/>
    <mergeCell ref="I15:K15"/>
    <mergeCell ref="L15:N15"/>
    <mergeCell ref="O15:Q15"/>
    <mergeCell ref="R15:T15"/>
    <mergeCell ref="U15:W15"/>
    <mergeCell ref="X15:Z15"/>
    <mergeCell ref="C16:E16"/>
    <mergeCell ref="F16:H16"/>
    <mergeCell ref="I16:K16"/>
    <mergeCell ref="L16:N16"/>
    <mergeCell ref="O16:Q16"/>
    <mergeCell ref="R16:T16"/>
    <mergeCell ref="U16:W16"/>
    <mergeCell ref="X16:Z16"/>
    <mergeCell ref="C17:E17"/>
    <mergeCell ref="F17:H17"/>
    <mergeCell ref="I17:K17"/>
    <mergeCell ref="L17:N17"/>
    <mergeCell ref="O17:Q17"/>
    <mergeCell ref="R17:T17"/>
    <mergeCell ref="U17:W17"/>
    <mergeCell ref="X17:Z17"/>
    <mergeCell ref="C18:E18"/>
    <mergeCell ref="F18:H18"/>
    <mergeCell ref="I18:K18"/>
    <mergeCell ref="L18:N18"/>
    <mergeCell ref="O18:Q18"/>
    <mergeCell ref="R18:T18"/>
    <mergeCell ref="U18:W18"/>
    <mergeCell ref="X18:Z18"/>
    <mergeCell ref="O25:T25"/>
    <mergeCell ref="U25:Z25"/>
    <mergeCell ref="O26:Q26"/>
    <mergeCell ref="R26:T26"/>
    <mergeCell ref="U26:W26"/>
    <mergeCell ref="X26:Z26"/>
    <mergeCell ref="C28:E28"/>
    <mergeCell ref="F28:H28"/>
    <mergeCell ref="I28:K28"/>
    <mergeCell ref="L28:N28"/>
    <mergeCell ref="O28:Q28"/>
    <mergeCell ref="R28:T28"/>
    <mergeCell ref="U28:W28"/>
    <mergeCell ref="X28:Z28"/>
    <mergeCell ref="C29:E29"/>
    <mergeCell ref="F29:H29"/>
    <mergeCell ref="I29:K29"/>
    <mergeCell ref="L29:N29"/>
    <mergeCell ref="O29:Q29"/>
    <mergeCell ref="R29:T29"/>
    <mergeCell ref="U29:W29"/>
    <mergeCell ref="X29:Z29"/>
    <mergeCell ref="C30:E30"/>
    <mergeCell ref="F30:H30"/>
    <mergeCell ref="I30:K30"/>
    <mergeCell ref="L30:N30"/>
    <mergeCell ref="O30:Q30"/>
    <mergeCell ref="R30:T30"/>
    <mergeCell ref="U30:W30"/>
    <mergeCell ref="X30:Z30"/>
    <mergeCell ref="C31:E31"/>
    <mergeCell ref="F31:H31"/>
    <mergeCell ref="I31:K31"/>
    <mergeCell ref="L31:N31"/>
    <mergeCell ref="O31:Q31"/>
    <mergeCell ref="R31:T31"/>
    <mergeCell ref="U31:W31"/>
    <mergeCell ref="X31:Z31"/>
    <mergeCell ref="C32:E32"/>
    <mergeCell ref="F32:H32"/>
    <mergeCell ref="I32:K32"/>
    <mergeCell ref="L32:N32"/>
    <mergeCell ref="O32:Q32"/>
    <mergeCell ref="R32:T32"/>
    <mergeCell ref="U32:W32"/>
    <mergeCell ref="X32:Z32"/>
    <mergeCell ref="C33:E33"/>
    <mergeCell ref="F33:H33"/>
    <mergeCell ref="I33:K33"/>
    <mergeCell ref="L33:N33"/>
    <mergeCell ref="O33:Q33"/>
    <mergeCell ref="R33:T33"/>
    <mergeCell ref="U33:W33"/>
    <mergeCell ref="X33:Z33"/>
    <mergeCell ref="C34:E34"/>
    <mergeCell ref="F34:H34"/>
    <mergeCell ref="I34:K34"/>
    <mergeCell ref="L34:N34"/>
    <mergeCell ref="O34:Q34"/>
    <mergeCell ref="R34:T34"/>
    <mergeCell ref="U34:W34"/>
    <mergeCell ref="X34:Z34"/>
    <mergeCell ref="C35:E35"/>
    <mergeCell ref="F35:H35"/>
    <mergeCell ref="I35:K35"/>
    <mergeCell ref="L35:N35"/>
    <mergeCell ref="O35:Q35"/>
    <mergeCell ref="R35:T35"/>
    <mergeCell ref="U35:W35"/>
    <mergeCell ref="X35:Z35"/>
    <mergeCell ref="C36:E36"/>
    <mergeCell ref="F36:H36"/>
    <mergeCell ref="I36:K36"/>
    <mergeCell ref="L36:N36"/>
    <mergeCell ref="O36:Q36"/>
    <mergeCell ref="R36:T36"/>
    <mergeCell ref="U36:W36"/>
    <mergeCell ref="X36:Z36"/>
    <mergeCell ref="C37:E37"/>
    <mergeCell ref="F37:H37"/>
    <mergeCell ref="I37:K37"/>
    <mergeCell ref="L37:N37"/>
    <mergeCell ref="O37:Q37"/>
    <mergeCell ref="R37:T37"/>
    <mergeCell ref="U37:W37"/>
    <mergeCell ref="X37:Z37"/>
    <mergeCell ref="C38:E38"/>
    <mergeCell ref="F38:H38"/>
    <mergeCell ref="I38:K38"/>
    <mergeCell ref="L38:N38"/>
    <mergeCell ref="O38:Q38"/>
    <mergeCell ref="R38:T38"/>
    <mergeCell ref="U38:W38"/>
    <mergeCell ref="X38:Z38"/>
    <mergeCell ref="S40:V40"/>
    <mergeCell ref="O45:T45"/>
    <mergeCell ref="U45:Z45"/>
    <mergeCell ref="O46:Q46"/>
    <mergeCell ref="R46:T46"/>
    <mergeCell ref="U46:W46"/>
    <mergeCell ref="X46:Z46"/>
    <mergeCell ref="C48:E48"/>
    <mergeCell ref="F48:H48"/>
    <mergeCell ref="I48:K48"/>
    <mergeCell ref="L48:N48"/>
    <mergeCell ref="O48:Q48"/>
    <mergeCell ref="R48:T48"/>
    <mergeCell ref="U48:W48"/>
    <mergeCell ref="X48:Z48"/>
    <mergeCell ref="C49:E49"/>
    <mergeCell ref="F49:H49"/>
    <mergeCell ref="I49:K49"/>
    <mergeCell ref="L49:N49"/>
    <mergeCell ref="O49:Q49"/>
    <mergeCell ref="R49:T49"/>
    <mergeCell ref="U49:W49"/>
    <mergeCell ref="X49:Z49"/>
    <mergeCell ref="C50:E50"/>
    <mergeCell ref="F50:H50"/>
    <mergeCell ref="I50:K50"/>
    <mergeCell ref="L50:N50"/>
    <mergeCell ref="O50:Q50"/>
    <mergeCell ref="R50:T50"/>
    <mergeCell ref="U50:W50"/>
    <mergeCell ref="X50:Z50"/>
    <mergeCell ref="C51:E51"/>
    <mergeCell ref="F51:H51"/>
    <mergeCell ref="I51:K51"/>
    <mergeCell ref="L51:N51"/>
    <mergeCell ref="O51:Q51"/>
    <mergeCell ref="R51:T51"/>
    <mergeCell ref="U51:W51"/>
    <mergeCell ref="X51:Z51"/>
    <mergeCell ref="C52:E52"/>
    <mergeCell ref="F52:H52"/>
    <mergeCell ref="I52:K52"/>
    <mergeCell ref="L52:N52"/>
    <mergeCell ref="O52:Q52"/>
    <mergeCell ref="R52:T52"/>
    <mergeCell ref="U52:W52"/>
    <mergeCell ref="X52:Z52"/>
    <mergeCell ref="C53:E53"/>
    <mergeCell ref="F53:H53"/>
    <mergeCell ref="I53:K53"/>
    <mergeCell ref="L53:N53"/>
    <mergeCell ref="O53:Q53"/>
    <mergeCell ref="R53:T53"/>
    <mergeCell ref="U53:W53"/>
    <mergeCell ref="X53:Z53"/>
    <mergeCell ref="C54:E54"/>
    <mergeCell ref="F54:H54"/>
    <mergeCell ref="I54:K54"/>
    <mergeCell ref="L54:N54"/>
    <mergeCell ref="O54:Q54"/>
    <mergeCell ref="R54:T54"/>
    <mergeCell ref="U54:W54"/>
    <mergeCell ref="X54:Z54"/>
    <mergeCell ref="C55:E55"/>
    <mergeCell ref="F55:H55"/>
    <mergeCell ref="I55:K55"/>
    <mergeCell ref="L55:N55"/>
    <mergeCell ref="O55:Q55"/>
    <mergeCell ref="R55:T55"/>
    <mergeCell ref="U55:W55"/>
    <mergeCell ref="X55:Z55"/>
    <mergeCell ref="C56:E56"/>
    <mergeCell ref="F56:H56"/>
    <mergeCell ref="I56:K56"/>
    <mergeCell ref="L56:N56"/>
    <mergeCell ref="O56:Q56"/>
    <mergeCell ref="R56:T56"/>
    <mergeCell ref="U56:W56"/>
    <mergeCell ref="X56:Z56"/>
    <mergeCell ref="C57:E57"/>
    <mergeCell ref="F57:H57"/>
    <mergeCell ref="I57:K57"/>
    <mergeCell ref="L57:N57"/>
    <mergeCell ref="O57:Q57"/>
    <mergeCell ref="R57:T57"/>
    <mergeCell ref="U57:W57"/>
    <mergeCell ref="X57:Z57"/>
    <mergeCell ref="C58:E58"/>
    <mergeCell ref="F58:H58"/>
    <mergeCell ref="I58:K58"/>
    <mergeCell ref="L58:N58"/>
    <mergeCell ref="O58:Q58"/>
    <mergeCell ref="R58:T58"/>
    <mergeCell ref="U58:W58"/>
    <mergeCell ref="X58:Z58"/>
    <mergeCell ref="S60:V60"/>
    <mergeCell ref="S63:Z63"/>
    <mergeCell ref="I65:Z65"/>
    <mergeCell ref="I66:L66"/>
    <mergeCell ref="M66:P66"/>
    <mergeCell ref="Q66:S66"/>
    <mergeCell ref="T66:W66"/>
    <mergeCell ref="X66:Z66"/>
    <mergeCell ref="C68:E68"/>
    <mergeCell ref="F68:H68"/>
    <mergeCell ref="I68:L68"/>
    <mergeCell ref="M68:P68"/>
    <mergeCell ref="Q68:S68"/>
    <mergeCell ref="T68:W68"/>
    <mergeCell ref="X68:Z68"/>
    <mergeCell ref="C69:E69"/>
    <mergeCell ref="F69:H69"/>
    <mergeCell ref="I69:L69"/>
    <mergeCell ref="M69:P69"/>
    <mergeCell ref="Q69:S69"/>
    <mergeCell ref="T69:W69"/>
    <mergeCell ref="X69:Z69"/>
    <mergeCell ref="C70:E70"/>
    <mergeCell ref="F70:H70"/>
    <mergeCell ref="I70:L70"/>
    <mergeCell ref="M70:P70"/>
    <mergeCell ref="Q70:S70"/>
    <mergeCell ref="T70:W70"/>
    <mergeCell ref="X70:Z70"/>
    <mergeCell ref="C71:E71"/>
    <mergeCell ref="F71:H71"/>
    <mergeCell ref="I71:L71"/>
    <mergeCell ref="M71:P71"/>
    <mergeCell ref="Q71:S71"/>
    <mergeCell ref="T71:W71"/>
    <mergeCell ref="X71:Z71"/>
    <mergeCell ref="C72:E72"/>
    <mergeCell ref="F72:H72"/>
    <mergeCell ref="I72:L72"/>
    <mergeCell ref="M72:P72"/>
    <mergeCell ref="Q72:S72"/>
    <mergeCell ref="T72:W72"/>
    <mergeCell ref="X72:Z72"/>
    <mergeCell ref="C73:E73"/>
    <mergeCell ref="F73:H73"/>
    <mergeCell ref="I73:L73"/>
    <mergeCell ref="M73:P73"/>
    <mergeCell ref="Q73:S73"/>
    <mergeCell ref="T73:W73"/>
    <mergeCell ref="X73:Z73"/>
    <mergeCell ref="C74:E74"/>
    <mergeCell ref="F74:H74"/>
    <mergeCell ref="I74:L74"/>
    <mergeCell ref="M74:P74"/>
    <mergeCell ref="Q74:S74"/>
    <mergeCell ref="T74:W74"/>
    <mergeCell ref="X74:Z74"/>
    <mergeCell ref="F75:H75"/>
    <mergeCell ref="I75:L75"/>
    <mergeCell ref="M75:P75"/>
    <mergeCell ref="Q75:S75"/>
    <mergeCell ref="T75:W75"/>
    <mergeCell ref="X75:Z75"/>
    <mergeCell ref="C76:E76"/>
    <mergeCell ref="F76:H76"/>
    <mergeCell ref="I76:L76"/>
    <mergeCell ref="M76:P76"/>
    <mergeCell ref="Q76:S76"/>
    <mergeCell ref="T76:W76"/>
    <mergeCell ref="X76:Z76"/>
    <mergeCell ref="C77:E77"/>
    <mergeCell ref="F77:H77"/>
    <mergeCell ref="I77:L77"/>
    <mergeCell ref="M77:P77"/>
    <mergeCell ref="Q77:S77"/>
    <mergeCell ref="T77:W77"/>
    <mergeCell ref="X77:Z77"/>
    <mergeCell ref="A5:B6"/>
    <mergeCell ref="C5:E6"/>
    <mergeCell ref="F5:H6"/>
    <mergeCell ref="I5:K6"/>
    <mergeCell ref="L5:N6"/>
    <mergeCell ref="A25:B26"/>
    <mergeCell ref="C25:E26"/>
    <mergeCell ref="F25:H26"/>
    <mergeCell ref="I25:K26"/>
    <mergeCell ref="L25:N26"/>
    <mergeCell ref="A45:B46"/>
    <mergeCell ref="C45:E46"/>
    <mergeCell ref="F45:H46"/>
    <mergeCell ref="I45:K46"/>
    <mergeCell ref="L45:N46"/>
    <mergeCell ref="A65:B66"/>
    <mergeCell ref="C65:E66"/>
    <mergeCell ref="F65:H66"/>
  </mergeCells>
  <phoneticPr fontId="2"/>
  <pageMargins left="0.70866141732283472" right="0.70866141732283472" top="0.74803149606299213" bottom="0.74803149606299213" header="0.31496062992125984" footer="0.31496062992125984"/>
  <pageSetup paperSize="9" scale="87" fitToWidth="1" fitToHeight="1" orientation="portrait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tabSelected="1" workbookViewId="0">
      <selection activeCell="R44" sqref="R44"/>
    </sheetView>
  </sheetViews>
  <sheetFormatPr defaultRowHeight="13.5"/>
  <sheetData/>
  <phoneticPr fontId="19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P83【一般会計款別決算額の推移】（様式）</vt:lpstr>
      <vt:lpstr>P84【特別会計決算・公営企業会計決算の推移】（様式）</vt:lpstr>
      <vt:lpstr>p85【性質別歳出決算額、市税決算額の推移】（様式）</vt:lpstr>
      <vt:lpstr>p86【国保税、市民税、固定資産税の負担額等】(様式）</vt:lpstr>
      <vt:lpstr>Sheet1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2021-03-03T01:04:00Z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2021-03-03T01:04:00Z</vt:filetime>
  </property>
</Properties>
</file>