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4385" yWindow="-15" windowWidth="14430" windowHeight="11760"/>
  </bookViews>
  <sheets>
    <sheet name="P55【産業別事業所・従業者数の推移】(様式)" sheetId="4" r:id="rId1"/>
    <sheet name="P56【経営組織別事業所数、規模別従業者数】（様式）" sheetId="5" r:id="rId2"/>
  </sheets>
  <definedNames>
    <definedName name="_xlnm.Print_Area" localSheetId="0">'P55【産業別事業所・従業者数の推移】(様式)'!$A$1:$O$57</definedName>
    <definedName name="_xlnm.Print_Area" localSheetId="1">'P56【経営組織別事業所数、規模別従業者数】（様式）'!$A$1:$K$54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4" l="1"/>
  <c r="K43" i="4"/>
  <c r="K47" i="4"/>
  <c r="C49" i="5" l="1"/>
  <c r="J48" i="5"/>
  <c r="I48" i="5"/>
  <c r="H48" i="5"/>
  <c r="G48" i="5"/>
  <c r="F48" i="5"/>
  <c r="E48" i="5"/>
  <c r="C48" i="5"/>
  <c r="F47" i="5"/>
  <c r="C47" i="5"/>
  <c r="F46" i="5"/>
  <c r="C46" i="5"/>
  <c r="F45" i="5"/>
  <c r="C45" i="5"/>
  <c r="I44" i="5"/>
  <c r="H44" i="5"/>
  <c r="F44" i="5"/>
  <c r="C44" i="5"/>
  <c r="F43" i="5"/>
  <c r="C43" i="5"/>
  <c r="K42" i="5"/>
  <c r="J42" i="5"/>
  <c r="I42" i="5"/>
  <c r="H42" i="5"/>
  <c r="G42" i="5"/>
  <c r="F42" i="5"/>
  <c r="E42" i="5"/>
  <c r="C42" i="5"/>
  <c r="F41" i="5"/>
  <c r="C41" i="5"/>
  <c r="F40" i="5"/>
  <c r="C40" i="5"/>
  <c r="F39" i="5"/>
  <c r="C39" i="5"/>
  <c r="K38" i="5"/>
  <c r="J38" i="5"/>
  <c r="I38" i="5"/>
  <c r="H38" i="5"/>
  <c r="G38" i="5"/>
  <c r="F38" i="5"/>
  <c r="C38" i="5"/>
  <c r="F37" i="5"/>
  <c r="C37" i="5"/>
  <c r="J36" i="5"/>
  <c r="I36" i="5"/>
  <c r="H36" i="5"/>
  <c r="G36" i="5"/>
  <c r="F36" i="5"/>
  <c r="C36" i="5"/>
  <c r="K34" i="5"/>
  <c r="J34" i="5"/>
  <c r="I34" i="5"/>
  <c r="H34" i="5"/>
  <c r="G34" i="5"/>
  <c r="F34" i="5"/>
  <c r="E34" i="5"/>
  <c r="C34" i="5"/>
  <c r="C24" i="5"/>
  <c r="J23" i="5"/>
  <c r="I23" i="5"/>
  <c r="H23" i="5"/>
  <c r="G23" i="5"/>
  <c r="F23" i="5"/>
  <c r="E23" i="5"/>
  <c r="D23" i="5"/>
  <c r="C23" i="5"/>
  <c r="E22" i="5"/>
  <c r="C22" i="5"/>
  <c r="E21" i="5"/>
  <c r="C21" i="5"/>
  <c r="E20" i="5"/>
  <c r="C20" i="5"/>
  <c r="E19" i="5"/>
  <c r="C19" i="5"/>
  <c r="E18" i="5"/>
  <c r="C18" i="5"/>
  <c r="J17" i="5"/>
  <c r="I17" i="5"/>
  <c r="H17" i="5"/>
  <c r="G17" i="5"/>
  <c r="F17" i="5"/>
  <c r="E17" i="5"/>
  <c r="D17" i="5"/>
  <c r="C17" i="5"/>
  <c r="E16" i="5"/>
  <c r="C16" i="5"/>
  <c r="E15" i="5"/>
  <c r="C15" i="5"/>
  <c r="E14" i="5"/>
  <c r="C14" i="5"/>
  <c r="J13" i="5"/>
  <c r="I13" i="5"/>
  <c r="H13" i="5"/>
  <c r="G13" i="5"/>
  <c r="F13" i="5"/>
  <c r="E13" i="5"/>
  <c r="C13" i="5"/>
  <c r="E12" i="5"/>
  <c r="C12" i="5"/>
  <c r="I11" i="5"/>
  <c r="H11" i="5"/>
  <c r="G11" i="5"/>
  <c r="F11" i="5"/>
  <c r="E11" i="5"/>
  <c r="C11" i="5"/>
  <c r="J9" i="5"/>
  <c r="I9" i="5"/>
  <c r="H9" i="5"/>
  <c r="G9" i="5"/>
  <c r="F9" i="5"/>
  <c r="E9" i="5"/>
  <c r="D9" i="5"/>
  <c r="C9" i="5"/>
  <c r="O53" i="4"/>
  <c r="J53" i="4"/>
  <c r="O52" i="4"/>
  <c r="J52" i="4"/>
  <c r="O51" i="4"/>
  <c r="J51" i="4"/>
  <c r="O50" i="4"/>
  <c r="J50" i="4"/>
  <c r="O49" i="4"/>
  <c r="J49" i="4"/>
  <c r="O48" i="4"/>
  <c r="J48" i="4"/>
  <c r="M47" i="4"/>
  <c r="L47" i="4"/>
  <c r="H47" i="4"/>
  <c r="F47" i="4"/>
  <c r="O46" i="4"/>
  <c r="J46" i="4"/>
  <c r="O45" i="4"/>
  <c r="J45" i="4"/>
  <c r="O44" i="4"/>
  <c r="J44" i="4"/>
  <c r="M43" i="4"/>
  <c r="L43" i="4"/>
  <c r="H43" i="4"/>
  <c r="F43" i="4"/>
  <c r="O42" i="4"/>
  <c r="J42" i="4"/>
  <c r="M41" i="4"/>
  <c r="L41" i="4"/>
  <c r="H41" i="4"/>
  <c r="F41" i="4"/>
  <c r="L39" i="4"/>
  <c r="D26" i="4"/>
  <c r="D25" i="4"/>
  <c r="D24" i="4"/>
  <c r="D23" i="4"/>
  <c r="D22" i="4"/>
  <c r="D21" i="4"/>
  <c r="D17" i="4"/>
  <c r="D16" i="4"/>
  <c r="D15" i="4"/>
  <c r="D14" i="4"/>
  <c r="D13" i="4"/>
  <c r="D12" i="4"/>
  <c r="H39" i="4" l="1"/>
  <c r="I51" i="4" s="1"/>
  <c r="I41" i="4"/>
  <c r="J43" i="4"/>
  <c r="J47" i="4"/>
  <c r="I44" i="4"/>
  <c r="I49" i="4"/>
  <c r="I48" i="4"/>
  <c r="J41" i="4"/>
  <c r="I47" i="4"/>
  <c r="F39" i="4"/>
  <c r="G50" i="4" s="1"/>
  <c r="N41" i="4"/>
  <c r="O43" i="4"/>
  <c r="L48" i="4"/>
  <c r="L50" i="4"/>
  <c r="L52" i="4"/>
  <c r="L54" i="4"/>
  <c r="O41" i="4"/>
  <c r="L42" i="4"/>
  <c r="L44" i="4"/>
  <c r="L46" i="4"/>
  <c r="O47" i="4"/>
  <c r="L49" i="4"/>
  <c r="L51" i="4"/>
  <c r="L53" i="4"/>
  <c r="L45" i="4"/>
  <c r="I45" i="4" l="1"/>
  <c r="I46" i="4"/>
  <c r="I43" i="4"/>
  <c r="I42" i="4"/>
  <c r="I39" i="4"/>
  <c r="I52" i="4"/>
  <c r="I50" i="4"/>
  <c r="G42" i="4"/>
  <c r="G49" i="4"/>
  <c r="G45" i="4"/>
  <c r="G53" i="4"/>
  <c r="G47" i="4"/>
  <c r="G43" i="4"/>
  <c r="G39" i="4"/>
  <c r="G54" i="4"/>
  <c r="G46" i="4"/>
  <c r="J39" i="4"/>
  <c r="G48" i="4"/>
  <c r="G51" i="4"/>
  <c r="G52" i="4"/>
  <c r="G44" i="4"/>
  <c r="G41" i="4"/>
  <c r="N53" i="4"/>
  <c r="N51" i="4"/>
  <c r="N49" i="4"/>
  <c r="N45" i="4"/>
  <c r="O39" i="4"/>
  <c r="N52" i="4"/>
  <c r="N50" i="4"/>
  <c r="N48" i="4"/>
  <c r="N46" i="4"/>
  <c r="N44" i="4"/>
  <c r="N42" i="4"/>
  <c r="N39" i="4"/>
  <c r="N43" i="4"/>
  <c r="N47" i="4"/>
</calcChain>
</file>

<file path=xl/sharedStrings.xml><?xml version="1.0" encoding="utf-8"?>
<sst xmlns="http://schemas.openxmlformats.org/spreadsheetml/2006/main" count="218" uniqueCount="87">
  <si>
    <t>運輸・通信業</t>
  </si>
  <si>
    <t>農林漁業</t>
  </si>
  <si>
    <t>区分</t>
    <rPh sb="0" eb="2">
      <t>クブン</t>
    </rPh>
    <phoneticPr fontId="2"/>
  </si>
  <si>
    <t>派遣・下請</t>
    <rPh sb="0" eb="2">
      <t>ハケン</t>
    </rPh>
    <rPh sb="3" eb="5">
      <t>シタウケ</t>
    </rPh>
    <phoneticPr fontId="2"/>
  </si>
  <si>
    <t>電気・ガス・水道業</t>
    <rPh sb="0" eb="2">
      <t>デンキ</t>
    </rPh>
    <rPh sb="6" eb="9">
      <t>スイドウギョウ</t>
    </rPh>
    <phoneticPr fontId="2"/>
  </si>
  <si>
    <t>◆ 産業（大分類）別事業所・従業者数の推移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5">
      <t>ジュウ</t>
    </rPh>
    <rPh sb="17" eb="18">
      <t>スウ</t>
    </rPh>
    <rPh sb="19" eb="21">
      <t>スイイ</t>
    </rPh>
    <phoneticPr fontId="2"/>
  </si>
  <si>
    <t>事業所</t>
    <rPh sb="0" eb="3">
      <t>ジギョウショ</t>
    </rPh>
    <phoneticPr fontId="2"/>
  </si>
  <si>
    <t>◆ 産業（大分類）別事業所・従業者数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5">
      <t>ジュウ</t>
    </rPh>
    <rPh sb="17" eb="18">
      <t>スウ</t>
    </rPh>
    <phoneticPr fontId="2"/>
  </si>
  <si>
    <t>Ｇ</t>
  </si>
  <si>
    <t>1～4人</t>
    <rPh sb="3" eb="4">
      <t>ニン</t>
    </rPh>
    <phoneticPr fontId="2"/>
  </si>
  <si>
    <t>金融・保険業</t>
  </si>
  <si>
    <t>年次</t>
    <rPh sb="0" eb="2">
      <t>ネンジ</t>
    </rPh>
    <phoneticPr fontId="2"/>
  </si>
  <si>
    <t>総数</t>
    <rPh sb="0" eb="2">
      <t>ソウスウ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</si>
  <si>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</si>
  <si>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公務</t>
    <rPh sb="0" eb="2">
      <t>コウム</t>
    </rPh>
    <phoneticPr fontId="2"/>
  </si>
  <si>
    <t>Ｄ</t>
  </si>
  <si>
    <t>Ａ～Ｃ</t>
  </si>
  <si>
    <t>卸売・小売業、飲食店</t>
  </si>
  <si>
    <t>運輸・通信業</t>
    <rPh sb="0" eb="2">
      <t>ウンユ</t>
    </rPh>
    <rPh sb="3" eb="6">
      <t>ツウシンギョウ</t>
    </rPh>
    <phoneticPr fontId="2"/>
  </si>
  <si>
    <t>Ｋ</t>
  </si>
  <si>
    <t>産業分類</t>
    <rPh sb="0" eb="2">
      <t>サンギョウ</t>
    </rPh>
    <rPh sb="2" eb="4">
      <t>ブンルイ</t>
    </rPh>
    <phoneticPr fontId="2"/>
  </si>
  <si>
    <t>Ｅ</t>
  </si>
  <si>
    <t>製造業</t>
    <rPh sb="0" eb="3">
      <t>セイゾウギョウ</t>
    </rPh>
    <phoneticPr fontId="2"/>
  </si>
  <si>
    <t>Ｆ</t>
  </si>
  <si>
    <t>Ｈ</t>
  </si>
  <si>
    <t>不動産業</t>
  </si>
  <si>
    <t>Ｉ</t>
  </si>
  <si>
    <t>5～9</t>
  </si>
  <si>
    <t>Ｊ</t>
  </si>
  <si>
    <t>構成比</t>
    <rPh sb="0" eb="3">
      <t>コウセイヒ</t>
    </rPh>
    <phoneticPr fontId="2"/>
  </si>
  <si>
    <t>Ｌ</t>
  </si>
  <si>
    <t>Ｍ</t>
  </si>
  <si>
    <t>農・林 ・漁業</t>
    <rPh sb="0" eb="1">
      <t>ノウ</t>
    </rPh>
    <rPh sb="2" eb="3">
      <t>リン</t>
    </rPh>
    <rPh sb="5" eb="7">
      <t>ギョギョウ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</si>
  <si>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</si>
  <si>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</si>
  <si>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</si>
  <si>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鉱業</t>
    <rPh sb="0" eb="2">
      <t>コウギョウ</t>
    </rPh>
    <phoneticPr fontId="2"/>
  </si>
  <si>
    <t>民営</t>
    <rPh sb="0" eb="2">
      <t>ミンエイ</t>
    </rPh>
    <phoneticPr fontId="2"/>
  </si>
  <si>
    <t>建設業</t>
    <rPh sb="0" eb="3">
      <t>ケンセツギョウ</t>
    </rPh>
    <phoneticPr fontId="2"/>
  </si>
  <si>
    <t>事業所数</t>
    <rPh sb="0" eb="3">
      <t>ジギョウショ</t>
    </rPh>
    <rPh sb="3" eb="4">
      <t>スウ</t>
    </rPh>
    <phoneticPr fontId="2"/>
  </si>
  <si>
    <t>従業者(人)</t>
    <rPh sb="0" eb="3">
      <t>ジュウギョウシャ</t>
    </rPh>
    <rPh sb="4" eb="5">
      <t>ニン</t>
    </rPh>
    <phoneticPr fontId="2"/>
  </si>
  <si>
    <t>平</t>
    <rPh sb="0" eb="1">
      <t>ヘイ</t>
    </rPh>
    <phoneticPr fontId="2"/>
  </si>
  <si>
    <t>従業者</t>
    <rPh sb="0" eb="3">
      <t>ジュウギョウシャ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</si>
  <si>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</si>
  <si>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増加率</t>
    <rPh sb="0" eb="2">
      <t>ゾウカ</t>
    </rPh>
    <rPh sb="2" eb="3">
      <t>リツ</t>
    </rPh>
    <phoneticPr fontId="2"/>
  </si>
  <si>
    <t>総数</t>
  </si>
  <si>
    <t>実数</t>
    <rPh sb="0" eb="2">
      <t>ジッスウ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</si>
  <si>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</si>
  <si>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建設業</t>
  </si>
  <si>
    <t>農林漁業</t>
    <rPh sb="0" eb="2">
      <t>ノウリン</t>
    </rPh>
    <rPh sb="2" eb="4">
      <t>ギョギョウ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</si>
  <si>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</si>
  <si>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卸売・小売業、飲食店</t>
    <rPh sb="0" eb="2">
      <t>オロシウリ</t>
    </rPh>
    <rPh sb="3" eb="6">
      <t>コウリギョウ</t>
    </rPh>
    <rPh sb="7" eb="9">
      <t>インショク</t>
    </rPh>
    <rPh sb="9" eb="10">
      <t>テン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</si>
  <si>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</si>
  <si>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56　事業所</t>
    <rPh sb="3" eb="6">
      <t>ジギョウショ</t>
    </rPh>
    <phoneticPr fontId="2"/>
  </si>
  <si>
    <t>◆ 産業(大分類)別経営組織別事業者数</t>
    <rPh sb="2" eb="4">
      <t>サンギョウ</t>
    </rPh>
    <rPh sb="5" eb="8">
      <t>ダイブンルイ</t>
    </rPh>
    <rPh sb="9" eb="10">
      <t>ベツ</t>
    </rPh>
    <rPh sb="10" eb="12">
      <t>ケイエイ</t>
    </rPh>
    <rPh sb="12" eb="14">
      <t>ソシキ</t>
    </rPh>
    <rPh sb="14" eb="15">
      <t>ベツ</t>
    </rPh>
    <rPh sb="15" eb="17">
      <t>ジギョウ</t>
    </rPh>
    <rPh sb="17" eb="18">
      <t>シャ</t>
    </rPh>
    <rPh sb="18" eb="19">
      <t>スウ</t>
    </rPh>
    <phoneticPr fontId="2"/>
  </si>
  <si>
    <t>産業大分類</t>
    <rPh sb="0" eb="2">
      <t>サンギョウ</t>
    </rPh>
    <rPh sb="2" eb="5">
      <t>ダイブンルイ</t>
    </rPh>
    <phoneticPr fontId="2"/>
  </si>
  <si>
    <t>国・地方公共団体等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phoneticPr fontId="2"/>
  </si>
  <si>
    <t>労働者のみ</t>
    <rPh sb="0" eb="3">
      <t>ロウドウシャ</t>
    </rPh>
    <phoneticPr fontId="2"/>
  </si>
  <si>
    <t>第1次産業</t>
  </si>
  <si>
    <t>第3次産業</t>
  </si>
  <si>
    <t>第2次産業</t>
  </si>
  <si>
    <t>鉱業</t>
  </si>
  <si>
    <t>製造業</t>
  </si>
  <si>
    <t>電気・ガス・熱供給・水道業</t>
  </si>
  <si>
    <t>サービス業</t>
  </si>
  <si>
    <t>公務</t>
  </si>
  <si>
    <t>◆ 産業(大分類)別規模別従業者数</t>
    <rPh sb="2" eb="4">
      <t>サンギョウ</t>
    </rPh>
    <rPh sb="5" eb="8">
      <t>ダイブンルイ</t>
    </rPh>
    <rPh sb="9" eb="10">
      <t>ベツ</t>
    </rPh>
    <rPh sb="10" eb="13">
      <t>キボベツ</t>
    </rPh>
    <rPh sb="13" eb="14">
      <t>ジュウ</t>
    </rPh>
    <rPh sb="14" eb="17">
      <t>ギョウシャスウ</t>
    </rPh>
    <phoneticPr fontId="2"/>
  </si>
  <si>
    <t>　　　経済センサス-基礎調査（平21年以降は7月1日現在）</t>
    <rPh sb="3" eb="5">
      <t>ケイザイ</t>
    </rPh>
    <rPh sb="10" eb="12">
      <t>キソ</t>
    </rPh>
    <rPh sb="12" eb="14">
      <t>チョウサ</t>
    </rPh>
    <rPh sb="15" eb="16">
      <t>ヘイ</t>
    </rPh>
    <rPh sb="18" eb="19">
      <t>ネン</t>
    </rPh>
    <rPh sb="19" eb="21">
      <t>イコウ</t>
    </rPh>
    <phoneticPr fontId="2"/>
  </si>
  <si>
    <t>資料：経済センサス-基礎調査</t>
    <rPh sb="0" eb="2">
      <t>シリョウ</t>
    </rPh>
    <rPh sb="3" eb="5">
      <t>ケイザイ</t>
    </rPh>
    <rPh sb="10" eb="12">
      <t>キソ</t>
    </rPh>
    <rPh sb="12" eb="14">
      <t>チョウサ</t>
    </rPh>
    <phoneticPr fontId="2"/>
  </si>
  <si>
    <t>平成26年</t>
    <rPh sb="0" eb="2">
      <t>ヘイセイ</t>
    </rPh>
    <rPh sb="4" eb="5">
      <t>ネン</t>
    </rPh>
    <phoneticPr fontId="2"/>
  </si>
  <si>
    <t>各年7月１日現在(単位：人・％）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</si>
  <si>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平成26年7月1日現在</t>
  </si>
  <si>
    <t>平成26年7月1日現在(単位：人)</t>
  </si>
  <si>
    <t>資料：経済センサス-基礎調査</t>
    <rPh sb="0" eb="2">
      <t>シリョウ</t>
    </rPh>
    <phoneticPr fontId="2"/>
  </si>
  <si>
    <t>卸売・小売業飲食店</t>
    <rPh sb="0" eb="2">
      <t>オロシウリ</t>
    </rPh>
    <phoneticPr fontId="2"/>
  </si>
  <si>
    <t>30～49</t>
  </si>
  <si>
    <t>50人以上</t>
    <rPh sb="2" eb="3">
      <t>ニン</t>
    </rPh>
    <rPh sb="3" eb="5">
      <t>イジョウ</t>
    </rPh>
    <phoneticPr fontId="2"/>
  </si>
  <si>
    <t>10～29</t>
  </si>
  <si>
    <t>-</t>
  </si>
  <si>
    <t>５．事業所</t>
    <rPh sb="2" eb="5">
      <t>ジギョウショ</t>
    </rPh>
    <phoneticPr fontId="2"/>
  </si>
  <si>
    <t>事業所　55</t>
  </si>
  <si>
    <t>令</t>
    <rPh sb="0" eb="1">
      <t>レイ</t>
    </rPh>
    <phoneticPr fontId="2"/>
  </si>
  <si>
    <t>資料：事業所統計調査（平成3年は7月1日現在、平8～平18年は10月1日現在）</t>
    <rPh sb="0" eb="2">
      <t>シリョウ</t>
    </rPh>
    <rPh sb="3" eb="6">
      <t>ジギョウショ</t>
    </rPh>
    <rPh sb="6" eb="8">
      <t>トウケイ</t>
    </rPh>
    <rPh sb="8" eb="10">
      <t>チョウサ</t>
    </rPh>
    <rPh sb="11" eb="12">
      <t>ヒラ</t>
    </rPh>
    <rPh sb="12" eb="13">
      <t>セイ</t>
    </rPh>
    <rPh sb="23" eb="24">
      <t>ヘイ</t>
    </rPh>
    <rPh sb="26" eb="27">
      <t>ヘイ</t>
    </rPh>
    <rPh sb="29" eb="30">
      <t>ネン</t>
    </rPh>
    <rPh sb="33" eb="34">
      <t>ガツ</t>
    </rPh>
    <rPh sb="35" eb="38">
      <t>ニチゲンザイ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</si>
  <si>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</si>
  <si>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元</t>
    <rPh sb="0" eb="1">
      <t>ガン</t>
    </rPh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</si>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</sst>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0.0;&quot;▲ &quot;0.0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3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3"/>
      <color theme="1"/>
      <name val="ＭＳ 明朝"/>
      <family val="1"/>
    </font>
    <font>
      <sz val="12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b/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3" fillId="0" borderId="1" xfId="0" applyFont="1" applyBorder="1"/>
    <xf numFmtId="0" fontId="5" fillId="0" borderId="11" xfId="0" applyFont="1" applyBorder="1"/>
    <xf numFmtId="38" fontId="5" fillId="0" borderId="9" xfId="2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5" fillId="0" borderId="0" xfId="0" applyFont="1" applyAlignment="1">
      <alignment horizontal="distributed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0" xfId="0" applyFont="1" applyAlignment="1">
      <alignment horizontal="distributed"/>
    </xf>
    <xf numFmtId="0" fontId="3" fillId="0" borderId="0" xfId="0" applyFont="1" applyBorder="1"/>
    <xf numFmtId="0" fontId="6" fillId="0" borderId="0" xfId="0" applyFont="1" applyAlignment="1">
      <alignment horizontal="distributed"/>
    </xf>
    <xf numFmtId="0" fontId="3" fillId="0" borderId="8" xfId="0" applyFont="1" applyBorder="1"/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/>
    <xf numFmtId="38" fontId="3" fillId="0" borderId="9" xfId="2" applyFont="1" applyBorder="1" applyAlignment="1"/>
    <xf numFmtId="38" fontId="3" fillId="0" borderId="12" xfId="2" applyFont="1" applyBorder="1" applyAlignment="1"/>
    <xf numFmtId="38" fontId="3" fillId="0" borderId="9" xfId="2" applyFont="1" applyFill="1" applyBorder="1" applyAlignment="1">
      <alignment horizontal="right"/>
    </xf>
    <xf numFmtId="38" fontId="3" fillId="0" borderId="0" xfId="2" applyFont="1" applyAlignment="1"/>
    <xf numFmtId="38" fontId="3" fillId="0" borderId="0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3" fillId="0" borderId="0" xfId="2" applyFont="1" applyFill="1" applyAlignment="1">
      <alignment horizontal="right"/>
    </xf>
    <xf numFmtId="38" fontId="3" fillId="0" borderId="1" xfId="2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5" fillId="0" borderId="10" xfId="0" applyFont="1" applyBorder="1"/>
    <xf numFmtId="0" fontId="3" fillId="0" borderId="0" xfId="0" applyFont="1" applyFill="1" applyAlignment="1">
      <alignment horizontal="right"/>
    </xf>
    <xf numFmtId="0" fontId="5" fillId="0" borderId="17" xfId="0" applyFont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2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distributed"/>
    </xf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0" fontId="5" fillId="0" borderId="1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/>
    </xf>
    <xf numFmtId="0" fontId="5" fillId="0" borderId="8" xfId="0" applyFont="1" applyFill="1" applyBorder="1" applyAlignment="1">
      <alignment horizontal="distributed"/>
    </xf>
    <xf numFmtId="0" fontId="5" fillId="0" borderId="21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/>
    <xf numFmtId="0" fontId="5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6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9" xfId="2" applyFont="1" applyFill="1" applyBorder="1" applyAlignment="1"/>
    <xf numFmtId="0" fontId="5" fillId="0" borderId="0" xfId="0" applyFont="1" applyFill="1" applyBorder="1"/>
    <xf numFmtId="38" fontId="5" fillId="0" borderId="0" xfId="2" applyFont="1" applyFill="1" applyBorder="1" applyAlignment="1"/>
    <xf numFmtId="176" fontId="5" fillId="0" borderId="0" xfId="2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" xfId="0" applyFont="1" applyFill="1" applyBorder="1"/>
    <xf numFmtId="0" fontId="5" fillId="0" borderId="12" xfId="0" applyFont="1" applyFill="1" applyBorder="1"/>
    <xf numFmtId="0" fontId="5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distributed" justifyLastLine="1"/>
    </xf>
    <xf numFmtId="0" fontId="3" fillId="0" borderId="19" xfId="0" applyFont="1" applyBorder="1" applyAlignment="1">
      <alignment horizontal="distributed" justifyLastLine="1"/>
    </xf>
    <xf numFmtId="0" fontId="3" fillId="0" borderId="0" xfId="0" applyFont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2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right"/>
    </xf>
    <xf numFmtId="38" fontId="3" fillId="0" borderId="0" xfId="2" applyFont="1" applyFill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abSelected="1" view="pageBreakPreview" zoomScaleSheetLayoutView="100" workbookViewId="0">
      <selection activeCell="I54" sqref="I54"/>
    </sheetView>
  </sheetViews>
  <sheetFormatPr defaultRowHeight="13.5" x14ac:dyDescent="0.15"/>
  <cols>
    <col min="1" max="1" width="2.625" customWidth="1"/>
    <col min="2" max="2" width="3" customWidth="1"/>
    <col min="3" max="3" width="3.5" customWidth="1"/>
    <col min="4" max="9" width="7.625" customWidth="1"/>
    <col min="10" max="10" width="8" customWidth="1"/>
    <col min="11" max="14" width="7.625" customWidth="1"/>
    <col min="15" max="15" width="8.375" customWidth="1"/>
  </cols>
  <sheetData>
    <row r="1" spans="1:30" ht="1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"/>
      <c r="O1" s="15" t="s">
        <v>80</v>
      </c>
    </row>
    <row r="2" spans="1:30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0" ht="15" x14ac:dyDescent="0.15">
      <c r="A3" s="3" t="s">
        <v>79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0" ht="7.5" customHeight="1" x14ac:dyDescent="0.15">
      <c r="A4" s="44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30" ht="15" x14ac:dyDescent="0.15">
      <c r="A5" s="46" t="s">
        <v>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30" ht="9" customHeight="1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30" ht="13.5" customHeight="1" x14ac:dyDescent="0.15">
      <c r="A7" s="105" t="s">
        <v>2</v>
      </c>
      <c r="B7" s="108" t="s">
        <v>11</v>
      </c>
      <c r="C7" s="109"/>
      <c r="D7" s="113" t="s">
        <v>12</v>
      </c>
      <c r="E7" s="48" t="s">
        <v>16</v>
      </c>
      <c r="F7" s="49" t="s">
        <v>15</v>
      </c>
      <c r="G7" s="50" t="s">
        <v>21</v>
      </c>
      <c r="H7" s="50" t="s">
        <v>23</v>
      </c>
      <c r="I7" s="51" t="s">
        <v>8</v>
      </c>
      <c r="J7" s="50" t="s">
        <v>24</v>
      </c>
      <c r="K7" s="50" t="s">
        <v>26</v>
      </c>
      <c r="L7" s="51" t="s">
        <v>28</v>
      </c>
      <c r="M7" s="50" t="s">
        <v>19</v>
      </c>
      <c r="N7" s="50" t="s">
        <v>30</v>
      </c>
      <c r="O7" s="50" t="s">
        <v>31</v>
      </c>
    </row>
    <row r="8" spans="1:30" ht="16.5" customHeight="1" x14ac:dyDescent="0.15">
      <c r="A8" s="106"/>
      <c r="B8" s="110"/>
      <c r="C8" s="111"/>
      <c r="D8" s="114"/>
      <c r="E8" s="101" t="s">
        <v>32</v>
      </c>
      <c r="F8" s="49"/>
      <c r="G8" s="52"/>
      <c r="H8" s="52"/>
      <c r="I8" s="101" t="s">
        <v>4</v>
      </c>
      <c r="J8" s="101" t="s">
        <v>18</v>
      </c>
      <c r="K8" s="120" t="s">
        <v>74</v>
      </c>
      <c r="L8" s="101" t="s">
        <v>33</v>
      </c>
      <c r="M8" s="101" t="s">
        <v>34</v>
      </c>
      <c r="N8" s="103" t="s">
        <v>35</v>
      </c>
      <c r="O8" s="52"/>
    </row>
    <row r="9" spans="1:30" ht="16.5" customHeight="1" x14ac:dyDescent="0.15">
      <c r="A9" s="106"/>
      <c r="B9" s="110"/>
      <c r="C9" s="111"/>
      <c r="D9" s="114"/>
      <c r="E9" s="101"/>
      <c r="F9" s="49" t="s">
        <v>36</v>
      </c>
      <c r="G9" s="52" t="s">
        <v>38</v>
      </c>
      <c r="H9" s="52" t="s">
        <v>22</v>
      </c>
      <c r="I9" s="101"/>
      <c r="J9" s="101"/>
      <c r="K9" s="120"/>
      <c r="L9" s="101"/>
      <c r="M9" s="101"/>
      <c r="N9" s="103"/>
      <c r="O9" s="53" t="s">
        <v>14</v>
      </c>
    </row>
    <row r="10" spans="1:30" ht="16.5" customHeight="1" x14ac:dyDescent="0.15">
      <c r="A10" s="107"/>
      <c r="B10" s="95"/>
      <c r="C10" s="112"/>
      <c r="D10" s="115"/>
      <c r="E10" s="102"/>
      <c r="F10" s="54"/>
      <c r="G10" s="54"/>
      <c r="H10" s="54"/>
      <c r="I10" s="102"/>
      <c r="J10" s="102"/>
      <c r="K10" s="121"/>
      <c r="L10" s="102"/>
      <c r="M10" s="102"/>
      <c r="N10" s="104"/>
      <c r="O10" s="54"/>
    </row>
    <row r="11" spans="1:30" ht="9" customHeight="1" x14ac:dyDescent="0.15">
      <c r="A11" s="116" t="s">
        <v>39</v>
      </c>
      <c r="B11" s="55"/>
      <c r="C11" s="56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30" ht="20.100000000000001" customHeight="1" x14ac:dyDescent="0.15">
      <c r="A12" s="117"/>
      <c r="B12" s="57" t="s">
        <v>41</v>
      </c>
      <c r="C12" s="58">
        <v>3</v>
      </c>
      <c r="D12" s="7">
        <f t="shared" ref="D12:D17" si="0">SUM(E12:O12)</f>
        <v>1417</v>
      </c>
      <c r="E12" s="10">
        <v>19</v>
      </c>
      <c r="F12" s="10">
        <v>3</v>
      </c>
      <c r="G12" s="10">
        <v>122</v>
      </c>
      <c r="H12" s="10">
        <v>131</v>
      </c>
      <c r="I12" s="10">
        <v>2</v>
      </c>
      <c r="J12" s="10">
        <v>29</v>
      </c>
      <c r="K12" s="10">
        <v>606</v>
      </c>
      <c r="L12" s="10">
        <v>15</v>
      </c>
      <c r="M12" s="10">
        <v>32</v>
      </c>
      <c r="N12" s="10">
        <v>439</v>
      </c>
      <c r="O12" s="10">
        <v>19</v>
      </c>
      <c r="Q12" s="41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 spans="1:30" ht="20.100000000000001" customHeight="1" x14ac:dyDescent="0.15">
      <c r="A13" s="117"/>
      <c r="B13" s="57"/>
      <c r="C13" s="58">
        <v>8</v>
      </c>
      <c r="D13" s="7">
        <f t="shared" si="0"/>
        <v>1359</v>
      </c>
      <c r="E13" s="10">
        <v>8</v>
      </c>
      <c r="F13" s="10">
        <v>1</v>
      </c>
      <c r="G13" s="10">
        <v>123</v>
      </c>
      <c r="H13" s="10">
        <v>110</v>
      </c>
      <c r="I13" s="10">
        <v>2</v>
      </c>
      <c r="J13" s="10">
        <v>33</v>
      </c>
      <c r="K13" s="10">
        <v>575</v>
      </c>
      <c r="L13" s="10">
        <v>17</v>
      </c>
      <c r="M13" s="10">
        <v>38</v>
      </c>
      <c r="N13" s="10">
        <v>433</v>
      </c>
      <c r="O13" s="10">
        <v>19</v>
      </c>
      <c r="Q13" s="41"/>
      <c r="R13" s="84"/>
      <c r="S13" s="43"/>
      <c r="T13" s="43"/>
      <c r="U13" s="43"/>
      <c r="V13" s="84"/>
      <c r="W13" s="84"/>
      <c r="X13" s="86"/>
      <c r="Y13" s="84"/>
      <c r="Z13" s="84"/>
      <c r="AA13" s="85"/>
      <c r="AB13" s="43"/>
      <c r="AC13" s="42"/>
      <c r="AD13" s="42"/>
    </row>
    <row r="14" spans="1:30" ht="20.100000000000001" customHeight="1" x14ac:dyDescent="0.15">
      <c r="A14" s="117"/>
      <c r="B14" s="57"/>
      <c r="C14" s="58">
        <v>13</v>
      </c>
      <c r="D14" s="7">
        <f t="shared" si="0"/>
        <v>1277</v>
      </c>
      <c r="E14" s="10">
        <v>6</v>
      </c>
      <c r="F14" s="10">
        <v>1</v>
      </c>
      <c r="G14" s="10">
        <v>118</v>
      </c>
      <c r="H14" s="10">
        <v>95</v>
      </c>
      <c r="I14" s="10">
        <v>2</v>
      </c>
      <c r="J14" s="10">
        <v>27</v>
      </c>
      <c r="K14" s="10">
        <v>531</v>
      </c>
      <c r="L14" s="10">
        <v>14</v>
      </c>
      <c r="M14" s="10">
        <v>39</v>
      </c>
      <c r="N14" s="10">
        <v>427</v>
      </c>
      <c r="O14" s="10">
        <v>17</v>
      </c>
      <c r="Q14" s="41"/>
      <c r="R14" s="84"/>
      <c r="S14" s="43"/>
      <c r="T14" s="43"/>
      <c r="U14" s="43"/>
      <c r="V14" s="84"/>
      <c r="W14" s="84"/>
      <c r="X14" s="86"/>
      <c r="Y14" s="84"/>
      <c r="Z14" s="84"/>
      <c r="AA14" s="85"/>
      <c r="AB14" s="40"/>
      <c r="AC14" s="42"/>
      <c r="AD14" s="42"/>
    </row>
    <row r="15" spans="1:30" ht="20.100000000000001" customHeight="1" x14ac:dyDescent="0.15">
      <c r="A15" s="117"/>
      <c r="B15" s="57"/>
      <c r="C15" s="58">
        <v>18</v>
      </c>
      <c r="D15" s="7">
        <f t="shared" si="0"/>
        <v>1369</v>
      </c>
      <c r="E15" s="10">
        <v>11</v>
      </c>
      <c r="F15" s="10">
        <v>2</v>
      </c>
      <c r="G15" s="10">
        <v>144</v>
      </c>
      <c r="H15" s="10">
        <v>91</v>
      </c>
      <c r="I15" s="10">
        <v>2</v>
      </c>
      <c r="J15" s="10">
        <v>27</v>
      </c>
      <c r="K15" s="10">
        <v>516</v>
      </c>
      <c r="L15" s="10">
        <v>15</v>
      </c>
      <c r="M15" s="10">
        <v>71</v>
      </c>
      <c r="N15" s="10">
        <v>475</v>
      </c>
      <c r="O15" s="10">
        <v>15</v>
      </c>
      <c r="Q15" s="41"/>
      <c r="R15" s="84"/>
      <c r="S15" s="43"/>
      <c r="T15" s="43"/>
      <c r="U15" s="43"/>
      <c r="V15" s="84"/>
      <c r="W15" s="84"/>
      <c r="X15" s="86"/>
      <c r="Y15" s="84"/>
      <c r="Z15" s="84"/>
      <c r="AA15" s="85"/>
      <c r="AB15" s="43"/>
      <c r="AC15" s="42"/>
      <c r="AD15" s="42"/>
    </row>
    <row r="16" spans="1:30" ht="20.100000000000001" customHeight="1" x14ac:dyDescent="0.15">
      <c r="A16" s="117"/>
      <c r="B16" s="57"/>
      <c r="C16" s="58">
        <v>21</v>
      </c>
      <c r="D16" s="7">
        <f t="shared" si="0"/>
        <v>1283</v>
      </c>
      <c r="E16" s="10">
        <v>18</v>
      </c>
      <c r="F16" s="10">
        <v>2</v>
      </c>
      <c r="G16" s="10">
        <v>140</v>
      </c>
      <c r="H16" s="10">
        <v>78</v>
      </c>
      <c r="I16" s="10">
        <v>2</v>
      </c>
      <c r="J16" s="10">
        <v>27</v>
      </c>
      <c r="K16" s="10">
        <v>370</v>
      </c>
      <c r="L16" s="10">
        <v>20</v>
      </c>
      <c r="M16" s="10">
        <v>84</v>
      </c>
      <c r="N16" s="10">
        <v>529</v>
      </c>
      <c r="O16" s="10">
        <v>13</v>
      </c>
      <c r="Q16" s="41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</row>
    <row r="17" spans="1:17" ht="20.100000000000001" customHeight="1" x14ac:dyDescent="0.15">
      <c r="A17" s="117"/>
      <c r="B17" s="57"/>
      <c r="C17" s="58">
        <v>26</v>
      </c>
      <c r="D17" s="7">
        <f t="shared" si="0"/>
        <v>784</v>
      </c>
      <c r="E17" s="10">
        <v>16</v>
      </c>
      <c r="F17" s="10">
        <v>3</v>
      </c>
      <c r="G17" s="10">
        <v>112</v>
      </c>
      <c r="H17" s="10">
        <v>59</v>
      </c>
      <c r="I17" s="10">
        <v>1</v>
      </c>
      <c r="J17" s="10">
        <v>13</v>
      </c>
      <c r="K17" s="10">
        <v>193</v>
      </c>
      <c r="L17" s="10">
        <v>14</v>
      </c>
      <c r="M17" s="10">
        <v>30</v>
      </c>
      <c r="N17" s="10">
        <v>333</v>
      </c>
      <c r="O17" s="10">
        <v>10</v>
      </c>
      <c r="Q17" s="39"/>
    </row>
    <row r="18" spans="1:17" ht="20.100000000000001" customHeight="1" x14ac:dyDescent="0.15">
      <c r="A18" s="117"/>
      <c r="B18" s="59" t="s">
        <v>81</v>
      </c>
      <c r="C18" s="60" t="s">
        <v>84</v>
      </c>
      <c r="D18" s="59">
        <v>94</v>
      </c>
      <c r="E18" s="59">
        <v>4</v>
      </c>
      <c r="F18" s="59">
        <v>1</v>
      </c>
      <c r="G18" s="59">
        <v>6</v>
      </c>
      <c r="H18" s="59">
        <v>2</v>
      </c>
      <c r="I18" s="59">
        <v>0</v>
      </c>
      <c r="J18" s="59">
        <v>3</v>
      </c>
      <c r="K18" s="59">
        <v>22</v>
      </c>
      <c r="L18" s="59">
        <v>2</v>
      </c>
      <c r="M18" s="59">
        <v>5</v>
      </c>
      <c r="N18" s="59">
        <v>49</v>
      </c>
      <c r="O18" s="61" t="s">
        <v>86</v>
      </c>
      <c r="Q18" s="39"/>
    </row>
    <row r="19" spans="1:17" ht="9" customHeight="1" x14ac:dyDescent="0.15">
      <c r="A19" s="118"/>
      <c r="B19" s="62"/>
      <c r="C19" s="63"/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Q19" s="39"/>
    </row>
    <row r="20" spans="1:17" ht="9" customHeight="1" x14ac:dyDescent="0.15">
      <c r="A20" s="116" t="s">
        <v>40</v>
      </c>
      <c r="B20" s="64"/>
      <c r="C20" s="58"/>
      <c r="D20" s="7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Q20" s="39"/>
    </row>
    <row r="21" spans="1:17" ht="20.100000000000001" customHeight="1" x14ac:dyDescent="0.15">
      <c r="A21" s="117"/>
      <c r="B21" s="57" t="s">
        <v>41</v>
      </c>
      <c r="C21" s="58">
        <v>3</v>
      </c>
      <c r="D21" s="7">
        <f t="shared" ref="D21:D26" si="1">SUM(E21:O21)</f>
        <v>9244</v>
      </c>
      <c r="E21" s="65">
        <v>310</v>
      </c>
      <c r="F21" s="65">
        <v>47</v>
      </c>
      <c r="G21" s="65">
        <v>1046</v>
      </c>
      <c r="H21" s="65">
        <v>2791</v>
      </c>
      <c r="I21" s="65">
        <v>21</v>
      </c>
      <c r="J21" s="65">
        <v>225</v>
      </c>
      <c r="K21" s="65">
        <v>2119</v>
      </c>
      <c r="L21" s="65">
        <v>159</v>
      </c>
      <c r="M21" s="65">
        <v>44</v>
      </c>
      <c r="N21" s="65">
        <v>2187</v>
      </c>
      <c r="O21" s="65">
        <v>295</v>
      </c>
      <c r="Q21" s="39"/>
    </row>
    <row r="22" spans="1:17" ht="20.100000000000001" customHeight="1" x14ac:dyDescent="0.15">
      <c r="A22" s="117"/>
      <c r="B22" s="57"/>
      <c r="C22" s="58">
        <v>8</v>
      </c>
      <c r="D22" s="7">
        <f t="shared" si="1"/>
        <v>8723</v>
      </c>
      <c r="E22" s="65">
        <v>67</v>
      </c>
      <c r="F22" s="65">
        <v>22</v>
      </c>
      <c r="G22" s="65">
        <v>1126</v>
      </c>
      <c r="H22" s="65">
        <v>2485</v>
      </c>
      <c r="I22" s="65">
        <v>20</v>
      </c>
      <c r="J22" s="65">
        <v>254</v>
      </c>
      <c r="K22" s="65">
        <v>2098</v>
      </c>
      <c r="L22" s="65">
        <v>133</v>
      </c>
      <c r="M22" s="65">
        <v>45</v>
      </c>
      <c r="N22" s="65">
        <v>2172</v>
      </c>
      <c r="O22" s="65">
        <v>301</v>
      </c>
      <c r="Q22" s="39"/>
    </row>
    <row r="23" spans="1:17" ht="20.100000000000001" customHeight="1" x14ac:dyDescent="0.15">
      <c r="A23" s="117"/>
      <c r="B23" s="57"/>
      <c r="C23" s="58">
        <v>13</v>
      </c>
      <c r="D23" s="7">
        <f t="shared" si="1"/>
        <v>8403</v>
      </c>
      <c r="E23" s="65">
        <v>50</v>
      </c>
      <c r="F23" s="65">
        <v>18</v>
      </c>
      <c r="G23" s="65">
        <v>1051</v>
      </c>
      <c r="H23" s="65">
        <v>1965</v>
      </c>
      <c r="I23" s="65">
        <v>13</v>
      </c>
      <c r="J23" s="65">
        <v>230</v>
      </c>
      <c r="K23" s="65">
        <v>2246</v>
      </c>
      <c r="L23" s="65">
        <v>111</v>
      </c>
      <c r="M23" s="65">
        <v>47</v>
      </c>
      <c r="N23" s="65">
        <v>2385</v>
      </c>
      <c r="O23" s="65">
        <v>287</v>
      </c>
    </row>
    <row r="24" spans="1:17" ht="20.100000000000001" customHeight="1" x14ac:dyDescent="0.15">
      <c r="A24" s="117"/>
      <c r="B24" s="57"/>
      <c r="C24" s="58">
        <v>18</v>
      </c>
      <c r="D24" s="7">
        <f t="shared" si="1"/>
        <v>7915</v>
      </c>
      <c r="E24" s="65">
        <v>121</v>
      </c>
      <c r="F24" s="65">
        <v>15</v>
      </c>
      <c r="G24" s="65">
        <v>943</v>
      </c>
      <c r="H24" s="65">
        <v>1566</v>
      </c>
      <c r="I24" s="65">
        <v>11</v>
      </c>
      <c r="J24" s="65">
        <v>211</v>
      </c>
      <c r="K24" s="65">
        <v>2203</v>
      </c>
      <c r="L24" s="65">
        <v>117</v>
      </c>
      <c r="M24" s="65">
        <v>88</v>
      </c>
      <c r="N24" s="65">
        <v>2401</v>
      </c>
      <c r="O24" s="65">
        <v>239</v>
      </c>
    </row>
    <row r="25" spans="1:17" ht="20.100000000000001" customHeight="1" x14ac:dyDescent="0.15">
      <c r="A25" s="117"/>
      <c r="B25" s="57"/>
      <c r="C25" s="58">
        <v>21</v>
      </c>
      <c r="D25" s="7">
        <f t="shared" si="1"/>
        <v>7740</v>
      </c>
      <c r="E25" s="65">
        <v>234</v>
      </c>
      <c r="F25" s="65">
        <v>13</v>
      </c>
      <c r="G25" s="65">
        <v>882</v>
      </c>
      <c r="H25" s="65">
        <v>1375</v>
      </c>
      <c r="I25" s="65">
        <v>14</v>
      </c>
      <c r="J25" s="65">
        <v>246</v>
      </c>
      <c r="K25" s="65">
        <v>1568</v>
      </c>
      <c r="L25" s="65">
        <v>111</v>
      </c>
      <c r="M25" s="65">
        <v>138</v>
      </c>
      <c r="N25" s="65">
        <v>2949</v>
      </c>
      <c r="O25" s="65">
        <v>210</v>
      </c>
    </row>
    <row r="26" spans="1:17" ht="20.100000000000001" customHeight="1" x14ac:dyDescent="0.15">
      <c r="A26" s="117"/>
      <c r="B26" s="57"/>
      <c r="C26" s="58">
        <v>26</v>
      </c>
      <c r="D26" s="7">
        <f t="shared" si="1"/>
        <v>6512</v>
      </c>
      <c r="E26" s="65">
        <v>149</v>
      </c>
      <c r="F26" s="65">
        <v>44</v>
      </c>
      <c r="G26" s="65">
        <v>1090</v>
      </c>
      <c r="H26" s="65">
        <v>986</v>
      </c>
      <c r="I26" s="65">
        <v>13</v>
      </c>
      <c r="J26" s="65">
        <v>174</v>
      </c>
      <c r="K26" s="65">
        <v>1012</v>
      </c>
      <c r="L26" s="65">
        <v>71</v>
      </c>
      <c r="M26" s="65">
        <v>84</v>
      </c>
      <c r="N26" s="65">
        <v>2590</v>
      </c>
      <c r="O26" s="65">
        <v>299</v>
      </c>
    </row>
    <row r="27" spans="1:17" ht="20.100000000000001" customHeight="1" x14ac:dyDescent="0.15">
      <c r="A27" s="117"/>
      <c r="B27" s="59" t="s">
        <v>81</v>
      </c>
      <c r="C27" s="60" t="s">
        <v>84</v>
      </c>
      <c r="D27" s="59">
        <v>534</v>
      </c>
      <c r="E27" s="59">
        <v>84</v>
      </c>
      <c r="F27" s="59">
        <v>7</v>
      </c>
      <c r="G27" s="59">
        <v>81</v>
      </c>
      <c r="H27" s="59">
        <v>17</v>
      </c>
      <c r="I27" s="59">
        <v>0</v>
      </c>
      <c r="J27" s="59">
        <v>17</v>
      </c>
      <c r="K27" s="59">
        <v>85</v>
      </c>
      <c r="L27" s="59">
        <v>21</v>
      </c>
      <c r="M27" s="59">
        <v>8</v>
      </c>
      <c r="N27" s="59">
        <v>214</v>
      </c>
      <c r="O27" s="61" t="s">
        <v>86</v>
      </c>
    </row>
    <row r="28" spans="1:17" ht="9" customHeight="1" x14ac:dyDescent="0.15">
      <c r="A28" s="119"/>
      <c r="B28" s="66"/>
      <c r="C28" s="67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7" ht="6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7" ht="13.5" customHeight="1" x14ac:dyDescent="0.15">
      <c r="A30" s="56"/>
      <c r="B30" s="56" t="s">
        <v>82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17" ht="15.75" customHeight="1" x14ac:dyDescent="0.15">
      <c r="A31" s="45"/>
      <c r="B31" s="56" t="s">
        <v>67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7" ht="6" customHeight="1" x14ac:dyDescent="0.15">
      <c r="A32" s="45"/>
      <c r="B32" s="5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6" ht="15.75" customHeight="1" x14ac:dyDescent="0.15">
      <c r="A33" s="46" t="s">
        <v>7</v>
      </c>
      <c r="B33" s="44"/>
      <c r="C33" s="44"/>
      <c r="D33" s="44"/>
      <c r="E33" s="44"/>
      <c r="F33" s="44"/>
      <c r="G33" s="44"/>
      <c r="H33" s="44"/>
      <c r="I33" s="45"/>
      <c r="J33" s="45"/>
      <c r="K33" s="45"/>
      <c r="L33" s="45"/>
      <c r="M33" s="45"/>
      <c r="N33" s="68"/>
      <c r="O33" s="69" t="s">
        <v>70</v>
      </c>
    </row>
    <row r="34" spans="1:16" ht="9" customHeigh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6" s="1" customFormat="1" ht="16.5" customHeight="1" x14ac:dyDescent="0.15">
      <c r="A35" s="58"/>
      <c r="B35" s="58"/>
      <c r="C35" s="58"/>
      <c r="D35" s="58"/>
      <c r="E35" s="58"/>
      <c r="F35" s="87" t="s">
        <v>6</v>
      </c>
      <c r="G35" s="88"/>
      <c r="H35" s="88"/>
      <c r="I35" s="88"/>
      <c r="J35" s="88"/>
      <c r="K35" s="87" t="s">
        <v>42</v>
      </c>
      <c r="L35" s="88"/>
      <c r="M35" s="88"/>
      <c r="N35" s="88"/>
      <c r="O35" s="88"/>
      <c r="P35" s="16"/>
    </row>
    <row r="36" spans="1:16" s="1" customFormat="1" ht="16.5" customHeight="1" x14ac:dyDescent="0.15">
      <c r="A36" s="89" t="s">
        <v>20</v>
      </c>
      <c r="B36" s="89"/>
      <c r="C36" s="89"/>
      <c r="D36" s="89"/>
      <c r="E36" s="90"/>
      <c r="F36" s="91" t="s">
        <v>69</v>
      </c>
      <c r="G36" s="92"/>
      <c r="H36" s="91" t="s">
        <v>83</v>
      </c>
      <c r="I36" s="92"/>
      <c r="J36" s="94" t="s">
        <v>44</v>
      </c>
      <c r="K36" s="91" t="s">
        <v>69</v>
      </c>
      <c r="L36" s="93"/>
      <c r="M36" s="91" t="s">
        <v>85</v>
      </c>
      <c r="N36" s="92"/>
      <c r="O36" s="94" t="s">
        <v>44</v>
      </c>
    </row>
    <row r="37" spans="1:16" s="1" customFormat="1" ht="16.5" customHeight="1" x14ac:dyDescent="0.15">
      <c r="A37" s="63"/>
      <c r="B37" s="63"/>
      <c r="C37" s="63"/>
      <c r="D37" s="63"/>
      <c r="E37" s="70"/>
      <c r="F37" s="71" t="s">
        <v>46</v>
      </c>
      <c r="G37" s="72" t="s">
        <v>29</v>
      </c>
      <c r="H37" s="71" t="s">
        <v>46</v>
      </c>
      <c r="I37" s="73" t="s">
        <v>29</v>
      </c>
      <c r="J37" s="95"/>
      <c r="K37" s="71" t="s">
        <v>46</v>
      </c>
      <c r="L37" s="72" t="s">
        <v>29</v>
      </c>
      <c r="M37" s="71" t="s">
        <v>46</v>
      </c>
      <c r="N37" s="73" t="s">
        <v>29</v>
      </c>
      <c r="O37" s="95"/>
    </row>
    <row r="38" spans="1:16" ht="9" customHeight="1" x14ac:dyDescent="0.15">
      <c r="A38" s="56"/>
      <c r="B38" s="56"/>
      <c r="C38" s="56"/>
      <c r="D38" s="56"/>
      <c r="E38" s="56"/>
      <c r="F38" s="74"/>
      <c r="G38" s="75"/>
      <c r="H38" s="76"/>
      <c r="I38" s="75"/>
      <c r="J38" s="75"/>
      <c r="K38" s="74"/>
      <c r="L38" s="75"/>
      <c r="M38" s="76"/>
      <c r="N38" s="75"/>
      <c r="O38" s="75"/>
    </row>
    <row r="39" spans="1:16" s="1" customFormat="1" ht="20.100000000000001" customHeight="1" x14ac:dyDescent="0.15">
      <c r="A39" s="96" t="s">
        <v>12</v>
      </c>
      <c r="B39" s="96"/>
      <c r="C39" s="96"/>
      <c r="D39" s="96"/>
      <c r="E39" s="97"/>
      <c r="F39" s="7">
        <f>F41+F43+F47</f>
        <v>784</v>
      </c>
      <c r="G39" s="77">
        <f>(F39/F39)*100</f>
        <v>100</v>
      </c>
      <c r="H39" s="65">
        <f>H41+H43+H47</f>
        <v>94</v>
      </c>
      <c r="I39" s="77">
        <f>(H39/H39)*100</f>
        <v>100</v>
      </c>
      <c r="J39" s="78">
        <f>((H39-F39)/F39)*100</f>
        <v>-88.010204081632651</v>
      </c>
      <c r="K39" s="7">
        <v>6512</v>
      </c>
      <c r="L39" s="77">
        <f>(K39/K39)*100</f>
        <v>100</v>
      </c>
      <c r="M39" s="65">
        <v>534</v>
      </c>
      <c r="N39" s="77">
        <f>(M39/M39)*100</f>
        <v>100</v>
      </c>
      <c r="O39" s="78">
        <f>((M39-K39)/K39)*100</f>
        <v>-91.799754299754298</v>
      </c>
    </row>
    <row r="40" spans="1:16" s="1" customFormat="1" ht="9" customHeight="1" x14ac:dyDescent="0.15">
      <c r="A40" s="58"/>
      <c r="B40" s="58"/>
      <c r="C40" s="58"/>
      <c r="D40" s="58"/>
      <c r="E40" s="58"/>
      <c r="F40" s="7"/>
      <c r="G40" s="77"/>
      <c r="H40" s="65"/>
      <c r="I40" s="79"/>
      <c r="J40" s="78"/>
      <c r="K40" s="7"/>
      <c r="L40" s="77"/>
      <c r="M40" s="65"/>
      <c r="N40" s="77"/>
      <c r="O40" s="80"/>
    </row>
    <row r="41" spans="1:16" s="1" customFormat="1" ht="20.100000000000001" customHeight="1" x14ac:dyDescent="0.15">
      <c r="A41" s="96" t="s">
        <v>47</v>
      </c>
      <c r="B41" s="96"/>
      <c r="C41" s="96"/>
      <c r="D41" s="96"/>
      <c r="E41" s="97"/>
      <c r="F41" s="7">
        <f>F42</f>
        <v>16</v>
      </c>
      <c r="G41" s="77">
        <f>(F41/F39)*100</f>
        <v>2.0408163265306123</v>
      </c>
      <c r="H41" s="65">
        <f>H42</f>
        <v>4</v>
      </c>
      <c r="I41" s="80">
        <f>(H41/H39)*100</f>
        <v>4.2553191489361701</v>
      </c>
      <c r="J41" s="78">
        <f t="shared" ref="J41:J53" si="2">((H41-F41)/F41)*100</f>
        <v>-75</v>
      </c>
      <c r="K41" s="7">
        <f>K42</f>
        <v>149</v>
      </c>
      <c r="L41" s="77">
        <f>(K41/K39)*100</f>
        <v>2.288083538083538</v>
      </c>
      <c r="M41" s="65">
        <f>M42</f>
        <v>84</v>
      </c>
      <c r="N41" s="77">
        <f>(M41/M39)*100</f>
        <v>15.730337078651685</v>
      </c>
      <c r="O41" s="78">
        <f t="shared" ref="O41:O53" si="3">((M41-K41)/K41)*100</f>
        <v>-43.624161073825505</v>
      </c>
    </row>
    <row r="42" spans="1:16" s="1" customFormat="1" ht="20.100000000000001" customHeight="1" x14ac:dyDescent="0.15">
      <c r="A42" s="58"/>
      <c r="B42" s="96" t="s">
        <v>49</v>
      </c>
      <c r="C42" s="96"/>
      <c r="D42" s="96"/>
      <c r="E42" s="97"/>
      <c r="F42" s="7">
        <v>16</v>
      </c>
      <c r="G42" s="77">
        <f>(F42/F39)*100</f>
        <v>2.0408163265306123</v>
      </c>
      <c r="H42" s="65">
        <v>4</v>
      </c>
      <c r="I42" s="80">
        <f>(H42/H39)*100</f>
        <v>4.2553191489361701</v>
      </c>
      <c r="J42" s="78">
        <f t="shared" si="2"/>
        <v>-75</v>
      </c>
      <c r="K42" s="7">
        <v>149</v>
      </c>
      <c r="L42" s="77">
        <f>(K42/K39)*100</f>
        <v>2.288083538083538</v>
      </c>
      <c r="M42" s="65">
        <v>84</v>
      </c>
      <c r="N42" s="77">
        <f>(M42/M39)*100</f>
        <v>15.730337078651685</v>
      </c>
      <c r="O42" s="78">
        <f t="shared" si="3"/>
        <v>-43.624161073825505</v>
      </c>
    </row>
    <row r="43" spans="1:16" s="1" customFormat="1" ht="20.100000000000001" customHeight="1" x14ac:dyDescent="0.15">
      <c r="A43" s="96" t="s">
        <v>13</v>
      </c>
      <c r="B43" s="96"/>
      <c r="C43" s="96"/>
      <c r="D43" s="96"/>
      <c r="E43" s="97"/>
      <c r="F43" s="7">
        <f>SUM(F44:F46)</f>
        <v>174</v>
      </c>
      <c r="G43" s="77">
        <f>(F43/F39)*100</f>
        <v>22.193877551020407</v>
      </c>
      <c r="H43" s="65">
        <f>SUM(H44:H46)</f>
        <v>9</v>
      </c>
      <c r="I43" s="77">
        <f>(H43/H39)*100</f>
        <v>9.5744680851063837</v>
      </c>
      <c r="J43" s="78">
        <f t="shared" si="2"/>
        <v>-94.827586206896555</v>
      </c>
      <c r="K43" s="7">
        <f>SUM(K44:K46)</f>
        <v>2120</v>
      </c>
      <c r="L43" s="77">
        <f>(K43/K39)*100</f>
        <v>32.555282555282552</v>
      </c>
      <c r="M43" s="65">
        <f>SUM(M44:M46)</f>
        <v>105</v>
      </c>
      <c r="N43" s="77">
        <f>(M43/M39)*100</f>
        <v>19.662921348314608</v>
      </c>
      <c r="O43" s="78">
        <f t="shared" si="3"/>
        <v>-95.047169811320757</v>
      </c>
    </row>
    <row r="44" spans="1:16" s="1" customFormat="1" ht="20.100000000000001" customHeight="1" x14ac:dyDescent="0.15">
      <c r="A44" s="58"/>
      <c r="B44" s="96" t="s">
        <v>36</v>
      </c>
      <c r="C44" s="96"/>
      <c r="D44" s="96"/>
      <c r="E44" s="97"/>
      <c r="F44" s="7">
        <v>3</v>
      </c>
      <c r="G44" s="77">
        <f>(F44/F39)*100</f>
        <v>0.38265306122448978</v>
      </c>
      <c r="H44" s="65">
        <v>1</v>
      </c>
      <c r="I44" s="77">
        <f>(H44/H39)*100</f>
        <v>1.0638297872340425</v>
      </c>
      <c r="J44" s="78">
        <f t="shared" si="2"/>
        <v>-66.666666666666657</v>
      </c>
      <c r="K44" s="7">
        <v>44</v>
      </c>
      <c r="L44" s="77">
        <f>(K44/K39)*100</f>
        <v>0.67567567567567566</v>
      </c>
      <c r="M44" s="65">
        <v>7</v>
      </c>
      <c r="N44" s="77">
        <f>(M44/M39)*100</f>
        <v>1.3108614232209739</v>
      </c>
      <c r="O44" s="78">
        <f t="shared" si="3"/>
        <v>-84.090909090909093</v>
      </c>
    </row>
    <row r="45" spans="1:16" s="1" customFormat="1" ht="20.100000000000001" customHeight="1" x14ac:dyDescent="0.15">
      <c r="A45" s="58"/>
      <c r="B45" s="96" t="s">
        <v>38</v>
      </c>
      <c r="C45" s="96"/>
      <c r="D45" s="96"/>
      <c r="E45" s="97"/>
      <c r="F45" s="7">
        <v>112</v>
      </c>
      <c r="G45" s="77">
        <f>(F45/F39)*100</f>
        <v>14.285714285714285</v>
      </c>
      <c r="H45" s="65">
        <v>6</v>
      </c>
      <c r="I45" s="77">
        <f>(H45/H39)*100</f>
        <v>6.3829787234042552</v>
      </c>
      <c r="J45" s="78">
        <f t="shared" si="2"/>
        <v>-94.642857142857139</v>
      </c>
      <c r="K45" s="7">
        <v>1090</v>
      </c>
      <c r="L45" s="77">
        <f>(K45/K39)*100</f>
        <v>16.738329238329239</v>
      </c>
      <c r="M45" s="65">
        <v>81</v>
      </c>
      <c r="N45" s="77">
        <f>(M45/M39)*100</f>
        <v>15.168539325842698</v>
      </c>
      <c r="O45" s="78">
        <f t="shared" si="3"/>
        <v>-92.568807339449549</v>
      </c>
    </row>
    <row r="46" spans="1:16" s="1" customFormat="1" ht="20.100000000000001" customHeight="1" x14ac:dyDescent="0.15">
      <c r="A46" s="58"/>
      <c r="B46" s="96" t="s">
        <v>22</v>
      </c>
      <c r="C46" s="96"/>
      <c r="D46" s="96"/>
      <c r="E46" s="97"/>
      <c r="F46" s="7">
        <v>59</v>
      </c>
      <c r="G46" s="77">
        <f>(F46/F39)*100</f>
        <v>7.5255102040816331</v>
      </c>
      <c r="H46" s="65">
        <v>2</v>
      </c>
      <c r="I46" s="77">
        <f>(H46/H39)*100</f>
        <v>2.1276595744680851</v>
      </c>
      <c r="J46" s="78">
        <f t="shared" si="2"/>
        <v>-96.610169491525426</v>
      </c>
      <c r="K46" s="7">
        <v>986</v>
      </c>
      <c r="L46" s="77">
        <f>(K46/K39)*100</f>
        <v>15.141277641277643</v>
      </c>
      <c r="M46" s="65">
        <v>17</v>
      </c>
      <c r="N46" s="77">
        <f>(M46/M39)*100</f>
        <v>3.1835205992509366</v>
      </c>
      <c r="O46" s="78">
        <f t="shared" si="3"/>
        <v>-98.275862068965509</v>
      </c>
    </row>
    <row r="47" spans="1:16" s="1" customFormat="1" ht="20.100000000000001" customHeight="1" x14ac:dyDescent="0.15">
      <c r="A47" s="96" t="s">
        <v>43</v>
      </c>
      <c r="B47" s="96"/>
      <c r="C47" s="96"/>
      <c r="D47" s="96"/>
      <c r="E47" s="97"/>
      <c r="F47" s="7">
        <f>SUM(F48:F54)</f>
        <v>594</v>
      </c>
      <c r="G47" s="77">
        <f>(F47/F39)*100</f>
        <v>75.765306122448976</v>
      </c>
      <c r="H47" s="65">
        <f>SUM(H48:H54)</f>
        <v>81</v>
      </c>
      <c r="I47" s="77">
        <f>(H47/H39)*100</f>
        <v>86.170212765957444</v>
      </c>
      <c r="J47" s="78">
        <f t="shared" si="2"/>
        <v>-86.36363636363636</v>
      </c>
      <c r="K47" s="7">
        <f>SUM(K48:K54)</f>
        <v>4243</v>
      </c>
      <c r="L47" s="77">
        <f>(K47/K39)*100</f>
        <v>65.156633906633914</v>
      </c>
      <c r="M47" s="65">
        <f>SUM(M48:M54)</f>
        <v>345</v>
      </c>
      <c r="N47" s="77">
        <f>(M47/M39)*100</f>
        <v>64.606741573033716</v>
      </c>
      <c r="O47" s="78">
        <f t="shared" si="3"/>
        <v>-91.86896064105585</v>
      </c>
    </row>
    <row r="48" spans="1:16" s="1" customFormat="1" ht="20.100000000000001" customHeight="1" x14ac:dyDescent="0.15">
      <c r="A48" s="58"/>
      <c r="B48" s="98" t="s">
        <v>50</v>
      </c>
      <c r="C48" s="98"/>
      <c r="D48" s="98"/>
      <c r="E48" s="99"/>
      <c r="F48" s="7">
        <v>1</v>
      </c>
      <c r="G48" s="77">
        <f>(F48/F39)*100</f>
        <v>0.12755102040816327</v>
      </c>
      <c r="H48" s="65">
        <v>0</v>
      </c>
      <c r="I48" s="80">
        <f>(H48/H39)*100</f>
        <v>0</v>
      </c>
      <c r="J48" s="78">
        <f t="shared" si="2"/>
        <v>-100</v>
      </c>
      <c r="K48" s="7">
        <v>13</v>
      </c>
      <c r="L48" s="77">
        <f>(K48/K39)*100</f>
        <v>0.19963144963144963</v>
      </c>
      <c r="M48" s="65">
        <v>0</v>
      </c>
      <c r="N48" s="77">
        <f>(M48/M39)*100</f>
        <v>0</v>
      </c>
      <c r="O48" s="78">
        <f t="shared" si="3"/>
        <v>-100</v>
      </c>
    </row>
    <row r="49" spans="1:15" s="1" customFormat="1" ht="20.100000000000001" customHeight="1" x14ac:dyDescent="0.15">
      <c r="A49" s="58"/>
      <c r="B49" s="96" t="s">
        <v>18</v>
      </c>
      <c r="C49" s="96"/>
      <c r="D49" s="96"/>
      <c r="E49" s="97"/>
      <c r="F49" s="7">
        <v>13</v>
      </c>
      <c r="G49" s="77">
        <f>(F49/F39)*100</f>
        <v>1.6581632653061225</v>
      </c>
      <c r="H49" s="65">
        <v>3</v>
      </c>
      <c r="I49" s="80">
        <f>(H49/H39)*100</f>
        <v>3.1914893617021276</v>
      </c>
      <c r="J49" s="78">
        <f t="shared" si="2"/>
        <v>-76.923076923076934</v>
      </c>
      <c r="K49" s="7">
        <v>174</v>
      </c>
      <c r="L49" s="77">
        <f>(K49/K39)*100</f>
        <v>2.671990171990172</v>
      </c>
      <c r="M49" s="65">
        <v>17</v>
      </c>
      <c r="N49" s="77">
        <f>(M49/M39)*100</f>
        <v>3.1835205992509366</v>
      </c>
      <c r="O49" s="78">
        <f t="shared" si="3"/>
        <v>-90.229885057471265</v>
      </c>
    </row>
    <row r="50" spans="1:15" s="1" customFormat="1" ht="20.100000000000001" customHeight="1" x14ac:dyDescent="0.15">
      <c r="A50" s="58"/>
      <c r="B50" s="96" t="s">
        <v>51</v>
      </c>
      <c r="C50" s="96"/>
      <c r="D50" s="96"/>
      <c r="E50" s="97"/>
      <c r="F50" s="7">
        <v>193</v>
      </c>
      <c r="G50" s="77">
        <f>(F50/F39)*100</f>
        <v>24.617346938775512</v>
      </c>
      <c r="H50" s="65">
        <v>22</v>
      </c>
      <c r="I50" s="80">
        <f>(H50/H39)*100</f>
        <v>23.404255319148938</v>
      </c>
      <c r="J50" s="78">
        <f t="shared" si="2"/>
        <v>-88.601036269430054</v>
      </c>
      <c r="K50" s="7">
        <v>1012</v>
      </c>
      <c r="L50" s="77">
        <f>(K50/K39)*100</f>
        <v>15.54054054054054</v>
      </c>
      <c r="M50" s="65">
        <v>85</v>
      </c>
      <c r="N50" s="77">
        <f>(M50/M39)*100</f>
        <v>15.917602996254681</v>
      </c>
      <c r="O50" s="78">
        <f t="shared" si="3"/>
        <v>-91.600790513833999</v>
      </c>
    </row>
    <row r="51" spans="1:15" s="1" customFormat="1" ht="20.100000000000001" customHeight="1" x14ac:dyDescent="0.15">
      <c r="A51" s="58"/>
      <c r="B51" s="96" t="s">
        <v>52</v>
      </c>
      <c r="C51" s="96"/>
      <c r="D51" s="96"/>
      <c r="E51" s="97"/>
      <c r="F51" s="7">
        <v>14</v>
      </c>
      <c r="G51" s="77">
        <f>(F51/F39)*100</f>
        <v>1.7857142857142856</v>
      </c>
      <c r="H51" s="65">
        <v>2</v>
      </c>
      <c r="I51" s="80">
        <f>(H51/H39)*100</f>
        <v>2.1276595744680851</v>
      </c>
      <c r="J51" s="78">
        <f t="shared" si="2"/>
        <v>-85.714285714285708</v>
      </c>
      <c r="K51" s="7">
        <v>71</v>
      </c>
      <c r="L51" s="77">
        <f>(K51/K39)*100</f>
        <v>1.0902948402948403</v>
      </c>
      <c r="M51" s="65">
        <v>21</v>
      </c>
      <c r="N51" s="77">
        <f>(M51/M39)*100</f>
        <v>3.9325842696629212</v>
      </c>
      <c r="O51" s="78">
        <f t="shared" si="3"/>
        <v>-70.422535211267601</v>
      </c>
    </row>
    <row r="52" spans="1:15" s="1" customFormat="1" ht="20.100000000000001" customHeight="1" x14ac:dyDescent="0.15">
      <c r="A52" s="58"/>
      <c r="B52" s="96" t="s">
        <v>34</v>
      </c>
      <c r="C52" s="96"/>
      <c r="D52" s="96"/>
      <c r="E52" s="100"/>
      <c r="F52" s="7">
        <v>30</v>
      </c>
      <c r="G52" s="77">
        <f>(F52/F39)*100</f>
        <v>3.8265306122448979</v>
      </c>
      <c r="H52" s="65">
        <v>5</v>
      </c>
      <c r="I52" s="80">
        <f>(H52/H39)*100</f>
        <v>5.3191489361702127</v>
      </c>
      <c r="J52" s="78">
        <f t="shared" si="2"/>
        <v>-83.333333333333343</v>
      </c>
      <c r="K52" s="7">
        <v>84</v>
      </c>
      <c r="L52" s="77">
        <f>(K52/K39)*100</f>
        <v>1.2899262899262898</v>
      </c>
      <c r="M52" s="65">
        <v>8</v>
      </c>
      <c r="N52" s="77">
        <f>(M52/M39)*100</f>
        <v>1.4981273408239701</v>
      </c>
      <c r="O52" s="78">
        <f t="shared" si="3"/>
        <v>-90.476190476190482</v>
      </c>
    </row>
    <row r="53" spans="1:15" s="1" customFormat="1" ht="20.100000000000001" customHeight="1" x14ac:dyDescent="0.15">
      <c r="A53" s="58"/>
      <c r="B53" s="96" t="s">
        <v>35</v>
      </c>
      <c r="C53" s="96"/>
      <c r="D53" s="96"/>
      <c r="E53" s="96"/>
      <c r="F53" s="7">
        <v>333</v>
      </c>
      <c r="G53" s="77">
        <f>(F53/F39)*100</f>
        <v>42.474489795918366</v>
      </c>
      <c r="H53" s="10">
        <v>49</v>
      </c>
      <c r="I53" s="58">
        <v>52.1</v>
      </c>
      <c r="J53" s="81">
        <f t="shared" si="2"/>
        <v>-85.285285285285283</v>
      </c>
      <c r="K53" s="7">
        <v>2590</v>
      </c>
      <c r="L53" s="77">
        <f>(K53/K39)*100</f>
        <v>39.772727272727273</v>
      </c>
      <c r="M53" s="10">
        <v>214</v>
      </c>
      <c r="N53" s="77">
        <f>(M53/M39)*100</f>
        <v>40.074906367041194</v>
      </c>
      <c r="O53" s="78">
        <f t="shared" si="3"/>
        <v>-91.737451737451735</v>
      </c>
    </row>
    <row r="54" spans="1:15" s="1" customFormat="1" ht="20.100000000000001" customHeight="1" x14ac:dyDescent="0.15">
      <c r="A54" s="58"/>
      <c r="B54" s="96" t="s">
        <v>14</v>
      </c>
      <c r="C54" s="96"/>
      <c r="D54" s="96"/>
      <c r="E54" s="96"/>
      <c r="F54" s="7">
        <v>10</v>
      </c>
      <c r="G54" s="77">
        <f>(F54/F39)*100</f>
        <v>1.2755102040816326</v>
      </c>
      <c r="H54" s="61" t="s">
        <v>86</v>
      </c>
      <c r="I54" s="61" t="s">
        <v>86</v>
      </c>
      <c r="J54" s="61" t="s">
        <v>86</v>
      </c>
      <c r="K54" s="7">
        <v>299</v>
      </c>
      <c r="L54" s="77">
        <f>(K54/K39)*100</f>
        <v>4.5915233415233416</v>
      </c>
      <c r="M54" s="61" t="s">
        <v>86</v>
      </c>
      <c r="N54" s="61" t="s">
        <v>86</v>
      </c>
      <c r="O54" s="61" t="s">
        <v>86</v>
      </c>
    </row>
    <row r="55" spans="1:15" ht="9" customHeight="1" x14ac:dyDescent="0.15">
      <c r="A55" s="82"/>
      <c r="B55" s="82"/>
      <c r="C55" s="82"/>
      <c r="D55" s="82"/>
      <c r="E55" s="82"/>
      <c r="F55" s="83"/>
      <c r="G55" s="82"/>
      <c r="H55" s="82"/>
      <c r="I55" s="82"/>
      <c r="J55" s="82"/>
      <c r="K55" s="83"/>
      <c r="L55" s="82"/>
      <c r="M55" s="82"/>
      <c r="N55" s="82"/>
      <c r="O55" s="82"/>
    </row>
    <row r="56" spans="1:15" ht="7.5" customHeight="1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ht="13.5" customHeight="1" x14ac:dyDescent="0.15">
      <c r="A57" s="56"/>
      <c r="B57" s="56" t="s">
        <v>68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</sheetData>
  <mergeCells count="43">
    <mergeCell ref="A11:A19"/>
    <mergeCell ref="A20:A28"/>
    <mergeCell ref="J8:J10"/>
    <mergeCell ref="K8:K10"/>
    <mergeCell ref="L8:L10"/>
    <mergeCell ref="M8:M10"/>
    <mergeCell ref="N8:N10"/>
    <mergeCell ref="A7:A10"/>
    <mergeCell ref="B7:C10"/>
    <mergeCell ref="D7:D10"/>
    <mergeCell ref="E8:E10"/>
    <mergeCell ref="I8:I10"/>
    <mergeCell ref="B50:E50"/>
    <mergeCell ref="B51:E51"/>
    <mergeCell ref="B52:E52"/>
    <mergeCell ref="B53:E53"/>
    <mergeCell ref="B54:E54"/>
    <mergeCell ref="B45:E45"/>
    <mergeCell ref="B46:E46"/>
    <mergeCell ref="A47:E47"/>
    <mergeCell ref="B48:E48"/>
    <mergeCell ref="B49:E49"/>
    <mergeCell ref="A39:E39"/>
    <mergeCell ref="A41:E41"/>
    <mergeCell ref="B42:E42"/>
    <mergeCell ref="A43:E43"/>
    <mergeCell ref="B44:E44"/>
    <mergeCell ref="F35:J35"/>
    <mergeCell ref="K35:O35"/>
    <mergeCell ref="A36:E36"/>
    <mergeCell ref="F36:G36"/>
    <mergeCell ref="H36:I36"/>
    <mergeCell ref="K36:L36"/>
    <mergeCell ref="M36:N36"/>
    <mergeCell ref="J36:J37"/>
    <mergeCell ref="O36:O37"/>
    <mergeCell ref="Z13:Z15"/>
    <mergeCell ref="AA13:AA15"/>
    <mergeCell ref="R13:R15"/>
    <mergeCell ref="V13:V15"/>
    <mergeCell ref="W13:W15"/>
    <mergeCell ref="X13:X15"/>
    <mergeCell ref="Y13:Y15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4" zoomScaleSheetLayoutView="100" workbookViewId="0">
      <selection activeCell="B24" sqref="B24"/>
    </sheetView>
  </sheetViews>
  <sheetFormatPr defaultRowHeight="13.5" x14ac:dyDescent="0.15"/>
  <cols>
    <col min="1" max="1" width="2" customWidth="1"/>
    <col min="2" max="2" width="22.25" bestFit="1" customWidth="1"/>
    <col min="3" max="3" width="6.625" customWidth="1"/>
    <col min="4" max="4" width="7.5" customWidth="1"/>
    <col min="5" max="5" width="6.625" customWidth="1"/>
    <col min="6" max="6" width="6.375" customWidth="1"/>
    <col min="7" max="7" width="5.375" customWidth="1"/>
    <col min="8" max="8" width="5.875" customWidth="1"/>
    <col min="9" max="9" width="6.375" customWidth="1"/>
    <col min="10" max="10" width="9" customWidth="1"/>
    <col min="11" max="11" width="9.25" customWidth="1"/>
  </cols>
  <sheetData>
    <row r="1" spans="1:11" ht="14.25" x14ac:dyDescent="0.15">
      <c r="A1" s="17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.25" x14ac:dyDescent="0.15">
      <c r="A3" s="18" t="s">
        <v>54</v>
      </c>
      <c r="B3" s="21"/>
      <c r="C3" s="21"/>
      <c r="D3" s="21"/>
      <c r="E3" s="21"/>
      <c r="F3" s="21"/>
      <c r="G3" s="21"/>
      <c r="H3" s="35"/>
      <c r="I3" s="35"/>
      <c r="J3" s="35"/>
      <c r="K3" s="34" t="s">
        <v>71</v>
      </c>
    </row>
    <row r="4" spans="1:11" ht="6.75" customHeight="1" x14ac:dyDescent="0.15">
      <c r="A4" s="19"/>
      <c r="B4" s="21"/>
      <c r="C4" s="21"/>
      <c r="D4" s="21"/>
      <c r="E4" s="21"/>
      <c r="F4" s="21"/>
      <c r="G4" s="21"/>
      <c r="H4" s="21"/>
      <c r="I4" s="34"/>
      <c r="J4" s="34"/>
      <c r="K4" s="34"/>
    </row>
    <row r="5" spans="1:11" ht="15.75" customHeight="1" x14ac:dyDescent="0.15">
      <c r="A5" s="126" t="s">
        <v>55</v>
      </c>
      <c r="B5" s="127"/>
      <c r="C5" s="23"/>
      <c r="D5" s="132" t="s">
        <v>56</v>
      </c>
      <c r="E5" s="122" t="s">
        <v>37</v>
      </c>
      <c r="F5" s="123"/>
      <c r="G5" s="123"/>
      <c r="H5" s="123"/>
      <c r="I5" s="123"/>
      <c r="J5" s="123"/>
      <c r="K5" s="123"/>
    </row>
    <row r="6" spans="1:11" ht="15.75" customHeight="1" x14ac:dyDescent="0.15">
      <c r="A6" s="128"/>
      <c r="B6" s="129"/>
      <c r="C6" s="24" t="s">
        <v>12</v>
      </c>
      <c r="D6" s="133"/>
      <c r="E6" s="135" t="s">
        <v>12</v>
      </c>
      <c r="F6" s="137" t="s">
        <v>9</v>
      </c>
      <c r="G6" s="137" t="s">
        <v>27</v>
      </c>
      <c r="H6" s="137" t="s">
        <v>77</v>
      </c>
      <c r="I6" s="137" t="s">
        <v>75</v>
      </c>
      <c r="J6" s="139" t="s">
        <v>76</v>
      </c>
      <c r="K6" s="6" t="s">
        <v>3</v>
      </c>
    </row>
    <row r="7" spans="1:11" ht="15.75" customHeight="1" x14ac:dyDescent="0.15">
      <c r="A7" s="130"/>
      <c r="B7" s="131"/>
      <c r="C7" s="25"/>
      <c r="D7" s="134"/>
      <c r="E7" s="136"/>
      <c r="F7" s="138"/>
      <c r="G7" s="138"/>
      <c r="H7" s="138"/>
      <c r="I7" s="138"/>
      <c r="J7" s="134"/>
      <c r="K7" s="36" t="s">
        <v>57</v>
      </c>
    </row>
    <row r="8" spans="1:11" ht="9" customHeight="1" x14ac:dyDescent="0.15">
      <c r="A8" s="2"/>
      <c r="B8" s="2"/>
      <c r="C8" s="26"/>
      <c r="D8" s="29"/>
      <c r="E8" s="29"/>
      <c r="F8" s="29"/>
      <c r="G8" s="29"/>
      <c r="H8" s="29"/>
      <c r="I8" s="29"/>
      <c r="J8" s="29"/>
      <c r="K8" s="2"/>
    </row>
    <row r="9" spans="1:11" ht="15" customHeight="1" x14ac:dyDescent="0.15">
      <c r="A9" s="124" t="s">
        <v>45</v>
      </c>
      <c r="B9" s="125"/>
      <c r="C9" s="26">
        <f>C11+C13+C17</f>
        <v>784</v>
      </c>
      <c r="D9" s="30">
        <f t="shared" ref="D9:J9" si="0">SUM(D11,D13,D17)</f>
        <v>36</v>
      </c>
      <c r="E9" s="30">
        <f t="shared" si="0"/>
        <v>748</v>
      </c>
      <c r="F9" s="30">
        <f t="shared" si="0"/>
        <v>438</v>
      </c>
      <c r="G9" s="30">
        <f t="shared" si="0"/>
        <v>149</v>
      </c>
      <c r="H9" s="30">
        <f t="shared" si="0"/>
        <v>125</v>
      </c>
      <c r="I9" s="30">
        <f t="shared" si="0"/>
        <v>15</v>
      </c>
      <c r="J9" s="30">
        <f t="shared" si="0"/>
        <v>17</v>
      </c>
      <c r="K9" s="31" t="s">
        <v>78</v>
      </c>
    </row>
    <row r="10" spans="1:11" ht="9" customHeight="1" x14ac:dyDescent="0.15">
      <c r="A10" s="20"/>
      <c r="B10" s="20"/>
      <c r="C10" s="26"/>
      <c r="D10" s="29"/>
      <c r="E10" s="29"/>
      <c r="F10" s="29"/>
      <c r="G10" s="29"/>
      <c r="H10" s="29"/>
      <c r="I10" s="29"/>
      <c r="J10" s="29"/>
      <c r="K10" s="37"/>
    </row>
    <row r="11" spans="1:11" ht="16.5" customHeight="1" x14ac:dyDescent="0.15">
      <c r="A11" s="124" t="s">
        <v>58</v>
      </c>
      <c r="B11" s="125"/>
      <c r="C11" s="26">
        <f t="shared" ref="C11:C24" si="1">SUM(D11:E11)</f>
        <v>16</v>
      </c>
      <c r="D11" s="31" t="s">
        <v>78</v>
      </c>
      <c r="E11" s="29">
        <f>SUM(F11:K11)</f>
        <v>16</v>
      </c>
      <c r="F11" s="30">
        <f>SUM(F12:F12)</f>
        <v>9</v>
      </c>
      <c r="G11" s="30">
        <f>SUM(G12:G12)</f>
        <v>1</v>
      </c>
      <c r="H11" s="30">
        <f>SUM(H12:H12)</f>
        <v>5</v>
      </c>
      <c r="I11" s="30">
        <f>SUM(I12:I12)</f>
        <v>1</v>
      </c>
      <c r="J11" s="31" t="s">
        <v>78</v>
      </c>
      <c r="K11" s="31" t="s">
        <v>78</v>
      </c>
    </row>
    <row r="12" spans="1:11" ht="16.5" customHeight="1" x14ac:dyDescent="0.15">
      <c r="A12" s="2"/>
      <c r="B12" s="20" t="s">
        <v>1</v>
      </c>
      <c r="C12" s="26">
        <f t="shared" si="1"/>
        <v>16</v>
      </c>
      <c r="D12" s="32" t="s">
        <v>78</v>
      </c>
      <c r="E12" s="29">
        <f>SUM(F12:K12)</f>
        <v>16</v>
      </c>
      <c r="F12" s="29">
        <v>9</v>
      </c>
      <c r="G12" s="29">
        <v>1</v>
      </c>
      <c r="H12" s="29">
        <v>5</v>
      </c>
      <c r="I12" s="29">
        <v>1</v>
      </c>
      <c r="J12" s="32" t="s">
        <v>78</v>
      </c>
      <c r="K12" s="37" t="s">
        <v>78</v>
      </c>
    </row>
    <row r="13" spans="1:11" ht="16.5" customHeight="1" x14ac:dyDescent="0.15">
      <c r="A13" s="124" t="s">
        <v>60</v>
      </c>
      <c r="B13" s="125"/>
      <c r="C13" s="26">
        <f t="shared" si="1"/>
        <v>174</v>
      </c>
      <c r="D13" s="31" t="s">
        <v>78</v>
      </c>
      <c r="E13" s="30">
        <f t="shared" ref="E13:J13" si="2">SUM(E14:E16)</f>
        <v>174</v>
      </c>
      <c r="F13" s="30">
        <f t="shared" si="2"/>
        <v>80</v>
      </c>
      <c r="G13" s="30">
        <f t="shared" si="2"/>
        <v>37</v>
      </c>
      <c r="H13" s="30">
        <f t="shared" si="2"/>
        <v>41</v>
      </c>
      <c r="I13" s="30">
        <f t="shared" si="2"/>
        <v>6</v>
      </c>
      <c r="J13" s="30">
        <f t="shared" si="2"/>
        <v>10</v>
      </c>
      <c r="K13" s="31" t="s">
        <v>78</v>
      </c>
    </row>
    <row r="14" spans="1:11" ht="16.5" customHeight="1" x14ac:dyDescent="0.15">
      <c r="A14" s="2"/>
      <c r="B14" s="20" t="s">
        <v>61</v>
      </c>
      <c r="C14" s="26">
        <f t="shared" si="1"/>
        <v>3</v>
      </c>
      <c r="D14" s="32" t="s">
        <v>78</v>
      </c>
      <c r="E14" s="29">
        <f>SUM(F14:K14)</f>
        <v>3</v>
      </c>
      <c r="F14" s="29">
        <v>1</v>
      </c>
      <c r="G14" s="32" t="s">
        <v>78</v>
      </c>
      <c r="H14" s="29">
        <v>2</v>
      </c>
      <c r="I14" s="32" t="s">
        <v>78</v>
      </c>
      <c r="J14" s="32" t="s">
        <v>78</v>
      </c>
      <c r="K14" s="32" t="s">
        <v>78</v>
      </c>
    </row>
    <row r="15" spans="1:11" ht="16.5" customHeight="1" x14ac:dyDescent="0.15">
      <c r="A15" s="2"/>
      <c r="B15" s="20" t="s">
        <v>48</v>
      </c>
      <c r="C15" s="26">
        <f t="shared" si="1"/>
        <v>112</v>
      </c>
      <c r="D15" s="32" t="s">
        <v>78</v>
      </c>
      <c r="E15" s="29">
        <f>SUM(F15:K15)</f>
        <v>112</v>
      </c>
      <c r="F15" s="29">
        <v>58</v>
      </c>
      <c r="G15" s="29">
        <v>25</v>
      </c>
      <c r="H15" s="29">
        <v>22</v>
      </c>
      <c r="I15" s="29">
        <v>4</v>
      </c>
      <c r="J15" s="29">
        <v>3</v>
      </c>
      <c r="K15" s="32" t="s">
        <v>78</v>
      </c>
    </row>
    <row r="16" spans="1:11" ht="16.5" customHeight="1" x14ac:dyDescent="0.15">
      <c r="A16" s="2"/>
      <c r="B16" s="20" t="s">
        <v>62</v>
      </c>
      <c r="C16" s="26">
        <f t="shared" si="1"/>
        <v>59</v>
      </c>
      <c r="D16" s="32" t="s">
        <v>78</v>
      </c>
      <c r="E16" s="29">
        <f>SUM(F16:K16)</f>
        <v>59</v>
      </c>
      <c r="F16" s="29">
        <v>21</v>
      </c>
      <c r="G16" s="29">
        <v>12</v>
      </c>
      <c r="H16" s="29">
        <v>17</v>
      </c>
      <c r="I16" s="29">
        <v>2</v>
      </c>
      <c r="J16" s="29">
        <v>7</v>
      </c>
      <c r="K16" s="32" t="s">
        <v>78</v>
      </c>
    </row>
    <row r="17" spans="1:11" ht="16.5" customHeight="1" x14ac:dyDescent="0.15">
      <c r="A17" s="124" t="s">
        <v>59</v>
      </c>
      <c r="B17" s="125"/>
      <c r="C17" s="26">
        <f t="shared" si="1"/>
        <v>594</v>
      </c>
      <c r="D17" s="30">
        <f t="shared" ref="D17:J17" si="3">SUM(D18:D24)</f>
        <v>36</v>
      </c>
      <c r="E17" s="30">
        <f t="shared" si="3"/>
        <v>558</v>
      </c>
      <c r="F17" s="30">
        <f t="shared" si="3"/>
        <v>349</v>
      </c>
      <c r="G17" s="30">
        <f t="shared" si="3"/>
        <v>111</v>
      </c>
      <c r="H17" s="30">
        <f t="shared" si="3"/>
        <v>79</v>
      </c>
      <c r="I17" s="30">
        <f t="shared" si="3"/>
        <v>8</v>
      </c>
      <c r="J17" s="30">
        <f t="shared" si="3"/>
        <v>7</v>
      </c>
      <c r="K17" s="31" t="s">
        <v>78</v>
      </c>
    </row>
    <row r="18" spans="1:11" ht="16.5" customHeight="1" x14ac:dyDescent="0.15">
      <c r="A18" s="2"/>
      <c r="B18" s="22" t="s">
        <v>63</v>
      </c>
      <c r="C18" s="26">
        <f t="shared" si="1"/>
        <v>1</v>
      </c>
      <c r="D18" s="32" t="s">
        <v>78</v>
      </c>
      <c r="E18" s="29">
        <f t="shared" ref="E18:E23" si="4">SUM(F18:K18)</f>
        <v>1</v>
      </c>
      <c r="F18" s="32" t="s">
        <v>78</v>
      </c>
      <c r="G18" s="32" t="s">
        <v>78</v>
      </c>
      <c r="H18" s="29">
        <v>1</v>
      </c>
      <c r="I18" s="32" t="s">
        <v>78</v>
      </c>
      <c r="J18" s="32" t="s">
        <v>78</v>
      </c>
      <c r="K18" s="32" t="s">
        <v>78</v>
      </c>
    </row>
    <row r="19" spans="1:11" ht="16.5" customHeight="1" x14ac:dyDescent="0.15">
      <c r="A19" s="2"/>
      <c r="B19" s="20" t="s">
        <v>0</v>
      </c>
      <c r="C19" s="26">
        <f t="shared" si="1"/>
        <v>13</v>
      </c>
      <c r="D19" s="32" t="s">
        <v>78</v>
      </c>
      <c r="E19" s="29">
        <f t="shared" si="4"/>
        <v>13</v>
      </c>
      <c r="F19" s="29">
        <v>4</v>
      </c>
      <c r="G19" s="29">
        <v>5</v>
      </c>
      <c r="H19" s="29">
        <v>2</v>
      </c>
      <c r="I19" s="29">
        <v>2</v>
      </c>
      <c r="J19" s="32" t="s">
        <v>78</v>
      </c>
      <c r="K19" s="32" t="s">
        <v>78</v>
      </c>
    </row>
    <row r="20" spans="1:11" ht="16.5" customHeight="1" x14ac:dyDescent="0.15">
      <c r="A20" s="2"/>
      <c r="B20" s="11" t="s">
        <v>17</v>
      </c>
      <c r="C20" s="26">
        <f t="shared" si="1"/>
        <v>193</v>
      </c>
      <c r="D20" s="32" t="s">
        <v>78</v>
      </c>
      <c r="E20" s="29">
        <f t="shared" si="4"/>
        <v>193</v>
      </c>
      <c r="F20" s="29">
        <v>122</v>
      </c>
      <c r="G20" s="29">
        <v>43</v>
      </c>
      <c r="H20" s="29">
        <v>26</v>
      </c>
      <c r="I20" s="32" t="s">
        <v>78</v>
      </c>
      <c r="J20" s="29">
        <v>2</v>
      </c>
      <c r="K20" s="32" t="s">
        <v>78</v>
      </c>
    </row>
    <row r="21" spans="1:11" ht="16.5" customHeight="1" x14ac:dyDescent="0.15">
      <c r="A21" s="2"/>
      <c r="B21" s="20" t="s">
        <v>10</v>
      </c>
      <c r="C21" s="26">
        <f t="shared" si="1"/>
        <v>14</v>
      </c>
      <c r="D21" s="32" t="s">
        <v>78</v>
      </c>
      <c r="E21" s="29">
        <f t="shared" si="4"/>
        <v>14</v>
      </c>
      <c r="F21" s="29">
        <v>4</v>
      </c>
      <c r="G21" s="29">
        <v>4</v>
      </c>
      <c r="H21" s="29">
        <v>2</v>
      </c>
      <c r="I21" s="32" t="s">
        <v>78</v>
      </c>
      <c r="J21" s="32" t="s">
        <v>78</v>
      </c>
      <c r="K21" s="32">
        <v>4</v>
      </c>
    </row>
    <row r="22" spans="1:11" ht="16.5" customHeight="1" x14ac:dyDescent="0.15">
      <c r="A22" s="2"/>
      <c r="B22" s="20" t="s">
        <v>25</v>
      </c>
      <c r="C22" s="26">
        <f t="shared" si="1"/>
        <v>30</v>
      </c>
      <c r="D22" s="32" t="s">
        <v>78</v>
      </c>
      <c r="E22" s="29">
        <f t="shared" si="4"/>
        <v>30</v>
      </c>
      <c r="F22" s="29">
        <v>26</v>
      </c>
      <c r="G22" s="29">
        <v>2</v>
      </c>
      <c r="H22" s="29">
        <v>2</v>
      </c>
      <c r="I22" s="32" t="s">
        <v>78</v>
      </c>
      <c r="J22" s="32" t="s">
        <v>78</v>
      </c>
      <c r="K22" s="32" t="s">
        <v>78</v>
      </c>
    </row>
    <row r="23" spans="1:11" ht="16.5" customHeight="1" x14ac:dyDescent="0.15">
      <c r="A23" s="2"/>
      <c r="B23" s="20" t="s">
        <v>64</v>
      </c>
      <c r="C23" s="26">
        <f t="shared" si="1"/>
        <v>333</v>
      </c>
      <c r="D23" s="29">
        <f>1+2+1+14+8</f>
        <v>26</v>
      </c>
      <c r="E23" s="29">
        <f t="shared" si="4"/>
        <v>307</v>
      </c>
      <c r="F23" s="29">
        <f>19+24+67+12+17+5+49</f>
        <v>193</v>
      </c>
      <c r="G23" s="29">
        <f>5+14+4+21+4+9</f>
        <v>57</v>
      </c>
      <c r="H23" s="29">
        <f>3+5+3+1+24+2+8</f>
        <v>46</v>
      </c>
      <c r="I23" s="32">
        <f>1+1+1+1+2</f>
        <v>6</v>
      </c>
      <c r="J23" s="32">
        <f>5</f>
        <v>5</v>
      </c>
      <c r="K23" s="32" t="s">
        <v>78</v>
      </c>
    </row>
    <row r="24" spans="1:11" ht="16.5" customHeight="1" x14ac:dyDescent="0.15">
      <c r="A24" s="2"/>
      <c r="B24" s="20" t="s">
        <v>65</v>
      </c>
      <c r="C24" s="26">
        <f t="shared" si="1"/>
        <v>10</v>
      </c>
      <c r="D24" s="29">
        <v>10</v>
      </c>
      <c r="E24" s="32" t="s">
        <v>78</v>
      </c>
      <c r="F24" s="32" t="s">
        <v>78</v>
      </c>
      <c r="G24" s="32" t="s">
        <v>78</v>
      </c>
      <c r="H24" s="32" t="s">
        <v>78</v>
      </c>
      <c r="I24" s="32" t="s">
        <v>78</v>
      </c>
      <c r="J24" s="32" t="s">
        <v>78</v>
      </c>
      <c r="K24" s="32" t="s">
        <v>78</v>
      </c>
    </row>
    <row r="25" spans="1:11" ht="9" customHeight="1" x14ac:dyDescent="0.15">
      <c r="A25" s="5"/>
      <c r="B25" s="5"/>
      <c r="C25" s="27"/>
      <c r="D25" s="33"/>
      <c r="E25" s="33"/>
      <c r="F25" s="33"/>
      <c r="G25" s="33"/>
      <c r="H25" s="33"/>
      <c r="I25" s="33"/>
      <c r="J25" s="33"/>
      <c r="K25" s="5"/>
    </row>
    <row r="26" spans="1:11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 t="s">
        <v>68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4.25" x14ac:dyDescent="0.15">
      <c r="A29" s="18" t="s">
        <v>66</v>
      </c>
      <c r="E29" s="21"/>
      <c r="F29" s="2"/>
      <c r="G29" s="35"/>
      <c r="I29" s="35"/>
      <c r="J29" s="35"/>
      <c r="K29" s="37" t="s">
        <v>72</v>
      </c>
    </row>
    <row r="30" spans="1:11" ht="6.75" customHeight="1" x14ac:dyDescent="0.15">
      <c r="A30" s="19"/>
      <c r="B30" s="21"/>
      <c r="C30" s="21"/>
      <c r="D30" s="21"/>
      <c r="E30" s="21"/>
      <c r="F30" s="34"/>
      <c r="G30" s="34"/>
      <c r="H30" s="34"/>
      <c r="I30" s="34"/>
      <c r="J30" s="34"/>
      <c r="K30" s="2"/>
    </row>
    <row r="31" spans="1:11" ht="15.75" customHeight="1" x14ac:dyDescent="0.15">
      <c r="A31" s="126" t="s">
        <v>55</v>
      </c>
      <c r="B31" s="127"/>
      <c r="C31" s="142" t="s">
        <v>12</v>
      </c>
      <c r="D31" s="127"/>
      <c r="E31" s="144" t="s">
        <v>56</v>
      </c>
      <c r="F31" s="122" t="s">
        <v>37</v>
      </c>
      <c r="G31" s="123"/>
      <c r="H31" s="123"/>
      <c r="I31" s="123"/>
      <c r="J31" s="123"/>
      <c r="K31" s="123"/>
    </row>
    <row r="32" spans="1:11" ht="27" customHeight="1" x14ac:dyDescent="0.15">
      <c r="A32" s="130"/>
      <c r="B32" s="131"/>
      <c r="C32" s="143"/>
      <c r="D32" s="131"/>
      <c r="E32" s="145"/>
      <c r="F32" s="12" t="s">
        <v>12</v>
      </c>
      <c r="G32" s="13" t="s">
        <v>9</v>
      </c>
      <c r="H32" s="13" t="s">
        <v>27</v>
      </c>
      <c r="I32" s="13" t="s">
        <v>77</v>
      </c>
      <c r="J32" s="13" t="s">
        <v>75</v>
      </c>
      <c r="K32" s="38" t="s">
        <v>76</v>
      </c>
    </row>
    <row r="33" spans="1:12" ht="9" customHeight="1" x14ac:dyDescent="0.15">
      <c r="A33" s="2"/>
      <c r="B33" s="2"/>
      <c r="C33" s="26"/>
      <c r="D33" s="30"/>
      <c r="E33" s="29"/>
      <c r="F33" s="29"/>
      <c r="G33" s="29"/>
      <c r="H33" s="29"/>
      <c r="I33" s="29"/>
      <c r="J33" s="29"/>
      <c r="K33" s="29"/>
    </row>
    <row r="34" spans="1:12" ht="15.75" customHeight="1" x14ac:dyDescent="0.15">
      <c r="A34" s="124" t="s">
        <v>45</v>
      </c>
      <c r="B34" s="125"/>
      <c r="C34" s="140">
        <f>C36+C38+C42</f>
        <v>6512</v>
      </c>
      <c r="D34" s="141"/>
      <c r="E34" s="30">
        <f t="shared" ref="E34:K34" si="5">SUM(E36,E38,E42)</f>
        <v>725</v>
      </c>
      <c r="F34" s="30">
        <f t="shared" si="5"/>
        <v>5787</v>
      </c>
      <c r="G34" s="30">
        <f t="shared" si="5"/>
        <v>920</v>
      </c>
      <c r="H34" s="30">
        <f t="shared" si="5"/>
        <v>997</v>
      </c>
      <c r="I34" s="30">
        <f t="shared" si="5"/>
        <v>1948</v>
      </c>
      <c r="J34" s="30">
        <f t="shared" si="5"/>
        <v>573</v>
      </c>
      <c r="K34" s="30">
        <f t="shared" si="5"/>
        <v>1349</v>
      </c>
      <c r="L34" s="4"/>
    </row>
    <row r="35" spans="1:12" ht="9" customHeight="1" x14ac:dyDescent="0.15">
      <c r="A35" s="20"/>
      <c r="B35" s="20"/>
      <c r="C35" s="28"/>
      <c r="D35" s="31"/>
      <c r="E35" s="29"/>
      <c r="F35" s="29"/>
      <c r="G35" s="29"/>
      <c r="H35" s="29"/>
      <c r="I35" s="29"/>
      <c r="J35" s="29"/>
      <c r="K35" s="29"/>
      <c r="L35" s="4"/>
    </row>
    <row r="36" spans="1:12" ht="16.5" customHeight="1" x14ac:dyDescent="0.15">
      <c r="A36" s="124" t="s">
        <v>58</v>
      </c>
      <c r="B36" s="125"/>
      <c r="C36" s="140">
        <f t="shared" ref="C36:C49" si="6">SUM(E36:F36)</f>
        <v>149</v>
      </c>
      <c r="D36" s="141"/>
      <c r="E36" s="31" t="s">
        <v>78</v>
      </c>
      <c r="F36" s="29">
        <f>SUM(G36:L36)</f>
        <v>149</v>
      </c>
      <c r="G36" s="30">
        <f>SUM(G37:G37)</f>
        <v>17</v>
      </c>
      <c r="H36" s="30">
        <f>SUM(H37:H37)</f>
        <v>7</v>
      </c>
      <c r="I36" s="30">
        <f>SUM(I37:I37)</f>
        <v>83</v>
      </c>
      <c r="J36" s="30">
        <f>SUM(J37:J37)</f>
        <v>42</v>
      </c>
      <c r="K36" s="31" t="s">
        <v>78</v>
      </c>
      <c r="L36" s="4"/>
    </row>
    <row r="37" spans="1:12" ht="16.5" customHeight="1" x14ac:dyDescent="0.15">
      <c r="A37" s="2"/>
      <c r="B37" s="20" t="s">
        <v>1</v>
      </c>
      <c r="C37" s="140">
        <f t="shared" si="6"/>
        <v>149</v>
      </c>
      <c r="D37" s="141"/>
      <c r="E37" s="32" t="s">
        <v>78</v>
      </c>
      <c r="F37" s="29">
        <f>SUM(G37:K37)</f>
        <v>149</v>
      </c>
      <c r="G37" s="29">
        <v>17</v>
      </c>
      <c r="H37" s="29">
        <v>7</v>
      </c>
      <c r="I37" s="29">
        <v>83</v>
      </c>
      <c r="J37" s="29">
        <v>42</v>
      </c>
      <c r="K37" s="32" t="s">
        <v>78</v>
      </c>
      <c r="L37" s="4"/>
    </row>
    <row r="38" spans="1:12" ht="16.5" customHeight="1" x14ac:dyDescent="0.15">
      <c r="A38" s="124" t="s">
        <v>60</v>
      </c>
      <c r="B38" s="125"/>
      <c r="C38" s="140">
        <f t="shared" si="6"/>
        <v>2120</v>
      </c>
      <c r="D38" s="141"/>
      <c r="E38" s="32" t="s">
        <v>78</v>
      </c>
      <c r="F38" s="29">
        <f t="shared" ref="F38:K38" si="7">SUM(F39:F41)</f>
        <v>2120</v>
      </c>
      <c r="G38" s="29">
        <f t="shared" si="7"/>
        <v>180</v>
      </c>
      <c r="H38" s="29">
        <f t="shared" si="7"/>
        <v>255</v>
      </c>
      <c r="I38" s="29">
        <f t="shared" si="7"/>
        <v>757</v>
      </c>
      <c r="J38" s="29">
        <f t="shared" si="7"/>
        <v>224</v>
      </c>
      <c r="K38" s="29">
        <f t="shared" si="7"/>
        <v>704</v>
      </c>
      <c r="L38" s="4"/>
    </row>
    <row r="39" spans="1:12" ht="16.5" customHeight="1" x14ac:dyDescent="0.15">
      <c r="A39" s="2"/>
      <c r="B39" s="20" t="s">
        <v>61</v>
      </c>
      <c r="C39" s="140">
        <f t="shared" si="6"/>
        <v>44</v>
      </c>
      <c r="D39" s="141"/>
      <c r="E39" s="32" t="s">
        <v>78</v>
      </c>
      <c r="F39" s="29">
        <f>SUM(G39:K39)</f>
        <v>44</v>
      </c>
      <c r="G39" s="29">
        <v>4</v>
      </c>
      <c r="H39" s="32" t="s">
        <v>78</v>
      </c>
      <c r="I39" s="29">
        <v>40</v>
      </c>
      <c r="J39" s="32" t="s">
        <v>78</v>
      </c>
      <c r="K39" s="32" t="s">
        <v>78</v>
      </c>
      <c r="L39" s="4"/>
    </row>
    <row r="40" spans="1:12" ht="16.5" customHeight="1" x14ac:dyDescent="0.15">
      <c r="A40" s="2"/>
      <c r="B40" s="20" t="s">
        <v>48</v>
      </c>
      <c r="C40" s="140">
        <f t="shared" si="6"/>
        <v>1090</v>
      </c>
      <c r="D40" s="141"/>
      <c r="E40" s="32" t="s">
        <v>78</v>
      </c>
      <c r="F40" s="29">
        <f>SUM(G40:K40)</f>
        <v>1090</v>
      </c>
      <c r="G40" s="29">
        <v>133</v>
      </c>
      <c r="H40" s="29">
        <v>165</v>
      </c>
      <c r="I40" s="29">
        <v>433</v>
      </c>
      <c r="J40" s="29">
        <v>152</v>
      </c>
      <c r="K40" s="29">
        <v>207</v>
      </c>
      <c r="L40" s="4"/>
    </row>
    <row r="41" spans="1:12" ht="16.5" customHeight="1" x14ac:dyDescent="0.15">
      <c r="A41" s="2"/>
      <c r="B41" s="20" t="s">
        <v>62</v>
      </c>
      <c r="C41" s="140">
        <f t="shared" si="6"/>
        <v>986</v>
      </c>
      <c r="D41" s="141"/>
      <c r="E41" s="32" t="s">
        <v>78</v>
      </c>
      <c r="F41" s="29">
        <f>SUM(G41:K41)</f>
        <v>986</v>
      </c>
      <c r="G41" s="29">
        <v>43</v>
      </c>
      <c r="H41" s="29">
        <v>90</v>
      </c>
      <c r="I41" s="29">
        <v>284</v>
      </c>
      <c r="J41" s="29">
        <v>72</v>
      </c>
      <c r="K41" s="29">
        <v>497</v>
      </c>
      <c r="L41" s="4"/>
    </row>
    <row r="42" spans="1:12" ht="16.5" customHeight="1" x14ac:dyDescent="0.15">
      <c r="A42" s="124" t="s">
        <v>59</v>
      </c>
      <c r="B42" s="125"/>
      <c r="C42" s="140">
        <f t="shared" si="6"/>
        <v>4243</v>
      </c>
      <c r="D42" s="141"/>
      <c r="E42" s="29">
        <f t="shared" ref="E42:K42" si="8">SUM(E43:E49)</f>
        <v>725</v>
      </c>
      <c r="F42" s="29">
        <f t="shared" si="8"/>
        <v>3518</v>
      </c>
      <c r="G42" s="29">
        <f t="shared" si="8"/>
        <v>723</v>
      </c>
      <c r="H42" s="29">
        <f t="shared" si="8"/>
        <v>735</v>
      </c>
      <c r="I42" s="29">
        <f t="shared" si="8"/>
        <v>1108</v>
      </c>
      <c r="J42" s="29">
        <f t="shared" si="8"/>
        <v>307</v>
      </c>
      <c r="K42" s="29">
        <f t="shared" si="8"/>
        <v>645</v>
      </c>
      <c r="L42" s="4"/>
    </row>
    <row r="43" spans="1:12" ht="16.5" customHeight="1" x14ac:dyDescent="0.15">
      <c r="A43" s="2"/>
      <c r="B43" s="22" t="s">
        <v>63</v>
      </c>
      <c r="C43" s="140">
        <f t="shared" si="6"/>
        <v>13</v>
      </c>
      <c r="D43" s="141"/>
      <c r="E43" s="32" t="s">
        <v>78</v>
      </c>
      <c r="F43" s="29">
        <f t="shared" ref="F43:F48" si="9">SUM(G43:K43)</f>
        <v>13</v>
      </c>
      <c r="G43" s="32" t="s">
        <v>78</v>
      </c>
      <c r="H43" s="32" t="s">
        <v>78</v>
      </c>
      <c r="I43" s="29">
        <v>13</v>
      </c>
      <c r="J43" s="32" t="s">
        <v>78</v>
      </c>
      <c r="K43" s="32" t="s">
        <v>78</v>
      </c>
      <c r="L43" s="4"/>
    </row>
    <row r="44" spans="1:12" ht="16.5" customHeight="1" x14ac:dyDescent="0.15">
      <c r="A44" s="2"/>
      <c r="B44" s="20" t="s">
        <v>0</v>
      </c>
      <c r="C44" s="140">
        <f t="shared" si="6"/>
        <v>174</v>
      </c>
      <c r="D44" s="141"/>
      <c r="E44" s="32" t="s">
        <v>78</v>
      </c>
      <c r="F44" s="29">
        <f t="shared" si="9"/>
        <v>174</v>
      </c>
      <c r="G44" s="32">
        <v>8</v>
      </c>
      <c r="H44" s="29">
        <f>5+31</f>
        <v>36</v>
      </c>
      <c r="I44" s="29">
        <f>22+14</f>
        <v>36</v>
      </c>
      <c r="J44" s="32">
        <v>94</v>
      </c>
      <c r="K44" s="32" t="s">
        <v>78</v>
      </c>
      <c r="L44" s="4"/>
    </row>
    <row r="45" spans="1:12" ht="16.5" customHeight="1" x14ac:dyDescent="0.15">
      <c r="A45" s="2"/>
      <c r="B45" s="11" t="s">
        <v>17</v>
      </c>
      <c r="C45" s="140">
        <f t="shared" si="6"/>
        <v>1012</v>
      </c>
      <c r="D45" s="141"/>
      <c r="E45" s="32" t="s">
        <v>78</v>
      </c>
      <c r="F45" s="29">
        <f t="shared" si="9"/>
        <v>1012</v>
      </c>
      <c r="G45" s="29">
        <v>270</v>
      </c>
      <c r="H45" s="29">
        <v>276</v>
      </c>
      <c r="I45" s="29">
        <v>348</v>
      </c>
      <c r="J45" s="32" t="s">
        <v>78</v>
      </c>
      <c r="K45" s="29">
        <v>118</v>
      </c>
      <c r="L45" s="4"/>
    </row>
    <row r="46" spans="1:12" ht="16.5" customHeight="1" x14ac:dyDescent="0.15">
      <c r="A46" s="2"/>
      <c r="B46" s="20" t="s">
        <v>10</v>
      </c>
      <c r="C46" s="140">
        <f t="shared" si="6"/>
        <v>71</v>
      </c>
      <c r="D46" s="141"/>
      <c r="E46" s="32" t="s">
        <v>78</v>
      </c>
      <c r="F46" s="29">
        <f t="shared" si="9"/>
        <v>71</v>
      </c>
      <c r="G46" s="29">
        <v>7</v>
      </c>
      <c r="H46" s="29">
        <v>28</v>
      </c>
      <c r="I46" s="29">
        <v>36</v>
      </c>
      <c r="J46" s="32" t="s">
        <v>78</v>
      </c>
      <c r="K46" s="32" t="s">
        <v>78</v>
      </c>
      <c r="L46" s="4"/>
    </row>
    <row r="47" spans="1:12" ht="16.5" customHeight="1" x14ac:dyDescent="0.15">
      <c r="A47" s="2"/>
      <c r="B47" s="20" t="s">
        <v>25</v>
      </c>
      <c r="C47" s="140">
        <f t="shared" si="6"/>
        <v>84</v>
      </c>
      <c r="D47" s="141"/>
      <c r="E47" s="32" t="s">
        <v>78</v>
      </c>
      <c r="F47" s="29">
        <f t="shared" si="9"/>
        <v>84</v>
      </c>
      <c r="G47" s="29">
        <v>48</v>
      </c>
      <c r="H47" s="29">
        <v>12</v>
      </c>
      <c r="I47" s="29">
        <v>24</v>
      </c>
      <c r="J47" s="32" t="s">
        <v>78</v>
      </c>
      <c r="K47" s="32" t="s">
        <v>78</v>
      </c>
      <c r="L47" s="4"/>
    </row>
    <row r="48" spans="1:12" ht="16.5" customHeight="1" x14ac:dyDescent="0.15">
      <c r="A48" s="2"/>
      <c r="B48" s="20" t="s">
        <v>64</v>
      </c>
      <c r="C48" s="140">
        <f t="shared" si="6"/>
        <v>2590</v>
      </c>
      <c r="D48" s="141"/>
      <c r="E48" s="29">
        <f>8+9+2+252+155</f>
        <v>426</v>
      </c>
      <c r="F48" s="29">
        <f t="shared" si="9"/>
        <v>2164</v>
      </c>
      <c r="G48" s="29">
        <f>41+59+99+17+49+16+109</f>
        <v>390</v>
      </c>
      <c r="H48" s="29">
        <f>27+99+20+153+28+56</f>
        <v>383</v>
      </c>
      <c r="I48" s="29">
        <f>40+59+33+11+355+27+126</f>
        <v>651</v>
      </c>
      <c r="J48" s="29">
        <f>34+37+41+30+71</f>
        <v>213</v>
      </c>
      <c r="K48" s="29">
        <v>527</v>
      </c>
      <c r="L48" s="4"/>
    </row>
    <row r="49" spans="1:11" ht="16.5" customHeight="1" x14ac:dyDescent="0.15">
      <c r="A49" s="2"/>
      <c r="B49" s="20" t="s">
        <v>65</v>
      </c>
      <c r="C49" s="140">
        <f t="shared" si="6"/>
        <v>299</v>
      </c>
      <c r="D49" s="141"/>
      <c r="E49" s="29">
        <v>299</v>
      </c>
      <c r="F49" s="32" t="s">
        <v>78</v>
      </c>
      <c r="G49" s="32" t="s">
        <v>78</v>
      </c>
      <c r="H49" s="32" t="s">
        <v>78</v>
      </c>
      <c r="I49" s="32" t="s">
        <v>78</v>
      </c>
      <c r="J49" s="32" t="s">
        <v>78</v>
      </c>
      <c r="K49" s="32" t="s">
        <v>78</v>
      </c>
    </row>
    <row r="50" spans="1:11" ht="9" customHeight="1" x14ac:dyDescent="0.15">
      <c r="A50" s="5"/>
      <c r="B50" s="5"/>
      <c r="C50" s="27"/>
      <c r="D50" s="33"/>
      <c r="E50" s="33"/>
      <c r="F50" s="33"/>
      <c r="G50" s="33"/>
      <c r="H50" s="33"/>
      <c r="I50" s="33"/>
      <c r="J50" s="33"/>
      <c r="K50" s="33"/>
    </row>
    <row r="51" spans="1:11" ht="9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15">
      <c r="A52" s="2" t="s">
        <v>73</v>
      </c>
      <c r="B52" s="2"/>
      <c r="C52" s="2"/>
      <c r="D52" s="2"/>
      <c r="E52" s="2"/>
      <c r="F52" s="2"/>
      <c r="G52" s="2"/>
      <c r="H52" s="2"/>
      <c r="I52" s="2"/>
      <c r="J52" s="2"/>
      <c r="K52" s="2"/>
    </row>
  </sheetData>
  <mergeCells count="36">
    <mergeCell ref="C45:D45"/>
    <mergeCell ref="C46:D46"/>
    <mergeCell ref="C47:D47"/>
    <mergeCell ref="C48:D48"/>
    <mergeCell ref="C49:D49"/>
    <mergeCell ref="C41:D41"/>
    <mergeCell ref="A42:B42"/>
    <mergeCell ref="C42:D42"/>
    <mergeCell ref="C43:D43"/>
    <mergeCell ref="C44:D44"/>
    <mergeCell ref="C37:D37"/>
    <mergeCell ref="A38:B38"/>
    <mergeCell ref="C38:D38"/>
    <mergeCell ref="C39:D39"/>
    <mergeCell ref="C40:D40"/>
    <mergeCell ref="F31:K31"/>
    <mergeCell ref="A34:B34"/>
    <mergeCell ref="C34:D34"/>
    <mergeCell ref="A36:B36"/>
    <mergeCell ref="C36:D36"/>
    <mergeCell ref="A31:B32"/>
    <mergeCell ref="C31:D32"/>
    <mergeCell ref="E31:E32"/>
    <mergeCell ref="E5:K5"/>
    <mergeCell ref="A9:B9"/>
    <mergeCell ref="A11:B11"/>
    <mergeCell ref="A13:B13"/>
    <mergeCell ref="A17:B17"/>
    <mergeCell ref="A5:B7"/>
    <mergeCell ref="D5:D7"/>
    <mergeCell ref="E6:E7"/>
    <mergeCell ref="F6:F7"/>
    <mergeCell ref="G6:G7"/>
    <mergeCell ref="H6:H7"/>
    <mergeCell ref="I6:I7"/>
    <mergeCell ref="J6:J7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P55【産業別事業所・従業者数の推移】(様式)</vt:lpstr>
      <vt:lpstr>P56【経営組織別事業所数、規模別従業者数】（様式）</vt:lpstr>
      <vt:lpstr>'P55【産業別事業所・従業者数の推移】(様式)'!Print_Area</vt:lpstr>
      <vt:lpstr>'P56【経営組織別事業所数、規模別従業者数】（様式）'!Print_Area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2023-05-11T05:06:04Z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2022-01-18T01:40:39Z</vt:filetime>
  </property>
</Properties>
</file>